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270"/>
  </bookViews>
  <sheets>
    <sheet name="3к мм" sheetId="1" r:id="rId1"/>
    <sheet name="3к см" sheetId="2" r:id="rId2"/>
    <sheet name="2к мм" sheetId="3" r:id="rId3"/>
    <sheet name="2к см" sheetId="4" r:id="rId4"/>
  </sheets>
  <calcPr calcId="125725"/>
</workbook>
</file>

<file path=xl/calcChain.xml><?xml version="1.0" encoding="utf-8"?>
<calcChain xmlns="http://schemas.openxmlformats.org/spreadsheetml/2006/main">
  <c r="R13" i="2"/>
  <c r="M29" i="4" l="1"/>
  <c r="I28"/>
  <c r="M28" s="1"/>
  <c r="J27"/>
  <c r="H27"/>
  <c r="O26"/>
  <c r="H26"/>
  <c r="M26" s="1"/>
  <c r="O25"/>
  <c r="I25"/>
  <c r="M25" s="1"/>
  <c r="O24"/>
  <c r="M24"/>
  <c r="O23"/>
  <c r="H23"/>
  <c r="M23" s="1"/>
  <c r="O22"/>
  <c r="I22"/>
  <c r="M22" s="1"/>
  <c r="O21"/>
  <c r="M21"/>
  <c r="O20"/>
  <c r="K20"/>
  <c r="M20" s="1"/>
  <c r="O19"/>
  <c r="M19"/>
  <c r="O18"/>
  <c r="I18"/>
  <c r="M18" s="1"/>
  <c r="O17"/>
  <c r="M17"/>
  <c r="O16"/>
  <c r="M16"/>
  <c r="O15"/>
  <c r="M15"/>
  <c r="O14"/>
  <c r="M14"/>
  <c r="O13"/>
  <c r="M13"/>
  <c r="O12"/>
  <c r="M12"/>
  <c r="O11"/>
  <c r="M11"/>
  <c r="O10"/>
  <c r="M10"/>
  <c r="O9"/>
  <c r="M9"/>
  <c r="J13" i="3"/>
  <c r="P13" s="1"/>
  <c r="R12"/>
  <c r="L12"/>
  <c r="P12" s="1"/>
  <c r="R11"/>
  <c r="P11"/>
  <c r="R10"/>
  <c r="P10"/>
  <c r="T10" s="1"/>
  <c r="R9"/>
  <c r="P9"/>
  <c r="R22" i="2"/>
  <c r="P22"/>
  <c r="R21"/>
  <c r="P21"/>
  <c r="R20"/>
  <c r="P20"/>
  <c r="R19"/>
  <c r="P19"/>
  <c r="R18"/>
  <c r="P18"/>
  <c r="R17"/>
  <c r="P17"/>
  <c r="R16"/>
  <c r="P16"/>
  <c r="R15"/>
  <c r="P15"/>
  <c r="R14"/>
  <c r="P14"/>
  <c r="P13"/>
  <c r="T13" s="1"/>
  <c r="R12"/>
  <c r="P12"/>
  <c r="R11"/>
  <c r="P11"/>
  <c r="R10"/>
  <c r="P10"/>
  <c r="R9"/>
  <c r="P9"/>
  <c r="S19" i="1"/>
  <c r="K19"/>
  <c r="J19"/>
  <c r="I19"/>
  <c r="S18"/>
  <c r="P18"/>
  <c r="S17"/>
  <c r="I17"/>
  <c r="P17" s="1"/>
  <c r="S16"/>
  <c r="I16"/>
  <c r="P16" s="1"/>
  <c r="S15"/>
  <c r="I15"/>
  <c r="P15" s="1"/>
  <c r="U15" s="1"/>
  <c r="S14"/>
  <c r="H14"/>
  <c r="P14" s="1"/>
  <c r="S13"/>
  <c r="P13"/>
  <c r="S12"/>
  <c r="P12"/>
  <c r="S11"/>
  <c r="P11"/>
  <c r="S10"/>
  <c r="U10" s="1"/>
  <c r="L10"/>
  <c r="P10" s="1"/>
  <c r="S9"/>
  <c r="P9"/>
  <c r="Q26" i="4" l="1"/>
  <c r="Q10"/>
  <c r="Q12"/>
  <c r="Q16"/>
  <c r="Q18"/>
  <c r="Q22"/>
  <c r="S22" s="1"/>
  <c r="Q25"/>
  <c r="M27"/>
  <c r="Q9"/>
  <c r="S26" s="1"/>
  <c r="Q11"/>
  <c r="S11" s="1"/>
  <c r="Q13"/>
  <c r="Q15"/>
  <c r="Q17"/>
  <c r="S17" s="1"/>
  <c r="Q21"/>
  <c r="Q23"/>
  <c r="Q14"/>
  <c r="T9" i="3"/>
  <c r="V9" s="1"/>
  <c r="T11"/>
  <c r="U9" i="1"/>
  <c r="W9" s="1"/>
  <c r="U11"/>
  <c r="U12"/>
  <c r="W15"/>
  <c r="U13"/>
  <c r="W13" s="1"/>
  <c r="P19"/>
  <c r="V10" i="3"/>
  <c r="U14" i="1"/>
  <c r="U16"/>
  <c r="T9" i="2"/>
  <c r="V9" s="1"/>
  <c r="T10"/>
  <c r="V10" s="1"/>
  <c r="T11"/>
  <c r="T12"/>
  <c r="V12" s="1"/>
  <c r="T14"/>
  <c r="T15"/>
  <c r="V15" s="1"/>
  <c r="T16"/>
  <c r="T17"/>
  <c r="Q19" i="4"/>
  <c r="Q20"/>
  <c r="S20" s="1"/>
  <c r="Q24"/>
  <c r="S14"/>
  <c r="V14" i="2"/>
  <c r="S9" i="4"/>
  <c r="V17" i="2"/>
  <c r="S18" i="4"/>
  <c r="S21" l="1"/>
  <c r="S16"/>
  <c r="S24"/>
  <c r="S23"/>
  <c r="S13"/>
  <c r="S25"/>
  <c r="S12"/>
  <c r="S19"/>
  <c r="S10"/>
  <c r="S15"/>
  <c r="V11" i="3"/>
  <c r="V13" i="2"/>
  <c r="V16"/>
  <c r="V11"/>
  <c r="W14" i="1"/>
  <c r="W16"/>
  <c r="W11"/>
  <c r="W10"/>
  <c r="W12"/>
</calcChain>
</file>

<file path=xl/comments1.xml><?xml version="1.0" encoding="utf-8"?>
<comments xmlns="http://schemas.openxmlformats.org/spreadsheetml/2006/main">
  <authors>
    <author/>
  </authors>
  <commentList>
    <comment ref="N27" authorId="0">
      <text>
        <r>
          <rPr>
            <sz val="10"/>
            <color rgb="FF000000"/>
            <rFont val="Arial"/>
          </rPr>
          <t>снятие (выход за КВ)</t>
        </r>
      </text>
    </comment>
    <comment ref="N29" authorId="0">
      <text>
        <r>
          <rPr>
            <sz val="10"/>
            <color rgb="FF000000"/>
            <rFont val="Arial"/>
          </rPr>
          <t>25 КВ</t>
        </r>
      </text>
    </comment>
  </commentList>
</comments>
</file>

<file path=xl/sharedStrings.xml><?xml version="1.0" encoding="utf-8"?>
<sst xmlns="http://schemas.openxmlformats.org/spreadsheetml/2006/main" count="399" uniqueCount="185">
  <si>
    <t>Комитет по физической культуре и спорту Санкт-Петербурга
Региональная спортивная федерация спортивного туризма Санкт-Петербурга
Университет ИТМО</t>
  </si>
  <si>
    <t>Открытый чемпионат по спортивному туризму среди студентов вузов Петроградского района Санкт-Петербурга "дистанция - горная - связка"</t>
  </si>
  <si>
    <t>24-25 декабря 2016</t>
  </si>
  <si>
    <t>Санкт-Петербург, Вяземский пер., 5/7 А.</t>
  </si>
  <si>
    <t>Предварительный протокол соревнований в дисциплине "дистанция-горна-связка" 3 класса, код 0840101811Я
"мужчины/женщины"
МУЖСКИЕ СВЯЗКИ</t>
  </si>
  <si>
    <t>Предварительный протокол соревнований в дисциплине "дистанция-горна-связка" 3 класса, код 0840101811Я
"мужчины/женщины"
СМЕШАННЫЕ СВЯЗКИ</t>
  </si>
  <si>
    <t>№ п\п</t>
  </si>
  <si>
    <t>Предварительный протокол соревнований в дисциплине "дистанция-горна-связка" 2 класса, код 0840101811Я
"мужчины/женщины"
МУЖСКИЕ СВЯЗКИ</t>
  </si>
  <si>
    <t>Номер связки</t>
  </si>
  <si>
    <t>Состав связки</t>
  </si>
  <si>
    <t>Год</t>
  </si>
  <si>
    <t>Команда</t>
  </si>
  <si>
    <t>Территория</t>
  </si>
  <si>
    <t>Прохождение дистанции
(штрафы за технику)</t>
  </si>
  <si>
    <t>Результат</t>
  </si>
  <si>
    <t>Прохождение дистанции
(штрафы)</t>
  </si>
  <si>
    <t>Примечание</t>
  </si>
  <si>
    <t>Этап 1</t>
  </si>
  <si>
    <t>Этап 2</t>
  </si>
  <si>
    <t>Этап 3</t>
  </si>
  <si>
    <t>Этап 4</t>
  </si>
  <si>
    <t>Этап 5</t>
  </si>
  <si>
    <t>Этап 6</t>
  </si>
  <si>
    <t>Этап 7</t>
  </si>
  <si>
    <t>Этап 8</t>
  </si>
  <si>
    <t>Сумма штрафных баллов  на этапах</t>
  </si>
  <si>
    <t>Время прохождения дистанции</t>
  </si>
  <si>
    <t>Сумма отсечек (мин:сек)</t>
  </si>
  <si>
    <t>Время на дистанции в балах</t>
  </si>
  <si>
    <t>Штрафы за тактику</t>
  </si>
  <si>
    <t>Место</t>
  </si>
  <si>
    <t>% от результата победителя</t>
  </si>
  <si>
    <t>321    322</t>
  </si>
  <si>
    <t>Кузьменко Евгений
Силаев Алексей</t>
  </si>
  <si>
    <t>1993,   1994</t>
  </si>
  <si>
    <t>Университет ИТМО</t>
  </si>
  <si>
    <t>213   214</t>
  </si>
  <si>
    <t>Санкт-Петербург</t>
  </si>
  <si>
    <t>1996
1996</t>
  </si>
  <si>
    <t xml:space="preserve">359   360 </t>
  </si>
  <si>
    <t>Гладков Александр
Хисамова Гузель</t>
  </si>
  <si>
    <t>1989,  1995</t>
  </si>
  <si>
    <t>РГПУ им. Герцена</t>
  </si>
  <si>
    <t>319    320</t>
  </si>
  <si>
    <t>Филимоненков Евгений
Нечаев Антон</t>
  </si>
  <si>
    <t>377   378</t>
  </si>
  <si>
    <t>Образцова Анна
Бризганов Максим</t>
  </si>
  <si>
    <t>1995
1996</t>
  </si>
  <si>
    <t>1996, 1998</t>
  </si>
  <si>
    <t xml:space="preserve">365   366 </t>
  </si>
  <si>
    <t>Филимоненков Евгений
Абрамова Александра</t>
  </si>
  <si>
    <t>314
318</t>
  </si>
  <si>
    <t xml:space="preserve">373  374 </t>
  </si>
  <si>
    <t xml:space="preserve">313    314 </t>
  </si>
  <si>
    <t>Сергеева Алина
Мазеин Константин</t>
  </si>
  <si>
    <t>Емаров Дмитрий 
Крупный Егор</t>
  </si>
  <si>
    <t>1992, 1994</t>
  </si>
  <si>
    <t>1994,   1996</t>
  </si>
  <si>
    <t>1996, 1996</t>
  </si>
  <si>
    <t>323     324</t>
  </si>
  <si>
    <t>Румянцев Михаил
Илюхин Сергей</t>
  </si>
  <si>
    <t>219
220</t>
  </si>
  <si>
    <t>1981
1989</t>
  </si>
  <si>
    <t>1995
1995</t>
  </si>
  <si>
    <t>ЛЭТИ</t>
  </si>
  <si>
    <t xml:space="preserve">317        318 </t>
  </si>
  <si>
    <t>Попов Антон
Попов Александр</t>
  </si>
  <si>
    <t>1989, 1996</t>
  </si>
  <si>
    <t xml:space="preserve">Давыдов Иван
Вихлянцев Андрей </t>
  </si>
  <si>
    <t>217   218</t>
  </si>
  <si>
    <t>Паланджян Давид
 Петрова Любовь</t>
  </si>
  <si>
    <t>1991, 1998</t>
  </si>
  <si>
    <t>1997
1998</t>
  </si>
  <si>
    <t>в/к</t>
  </si>
  <si>
    <t>211    212</t>
  </si>
  <si>
    <t>1982
1990</t>
  </si>
  <si>
    <t>снятие</t>
  </si>
  <si>
    <t>Малина Даниил
Профе Павел</t>
  </si>
  <si>
    <t>Главный судья _______________________/Васильева М.О., СС2К, Санкт-Петербург/</t>
  </si>
  <si>
    <t xml:space="preserve">315      316 </t>
  </si>
  <si>
    <t>Костин Алексей,
Варивода Семен,</t>
  </si>
  <si>
    <t>1978
1998</t>
  </si>
  <si>
    <t>Главный секретарь___________________/Полищук В.А. СС3К, Санкт-Петербург</t>
  </si>
  <si>
    <t>389 
390</t>
  </si>
  <si>
    <t>Шахвердов Константин
Семенов Алексей</t>
  </si>
  <si>
    <t xml:space="preserve">371   372 </t>
  </si>
  <si>
    <t>Медведников Герман
Степанова Светлана</t>
  </si>
  <si>
    <t>1993
1989</t>
  </si>
  <si>
    <t>1997
1993</t>
  </si>
  <si>
    <t>329
330</t>
  </si>
  <si>
    <t xml:space="preserve">369   370 </t>
  </si>
  <si>
    <t>Сергеева Алина
Кузнецов Андрей</t>
  </si>
  <si>
    <t>Спигин Павел
Галитарова Анастасия</t>
  </si>
  <si>
    <t>1988
1983</t>
  </si>
  <si>
    <t>1992, 1984</t>
  </si>
  <si>
    <t>351      352</t>
  </si>
  <si>
    <t>Соколова Алена
Сажин Андрей</t>
  </si>
  <si>
    <t>1991
1988</t>
  </si>
  <si>
    <t xml:space="preserve">361    362 </t>
  </si>
  <si>
    <t>Медведев Михаил
Абашина Анна</t>
  </si>
  <si>
    <t>1989
1996</t>
  </si>
  <si>
    <t>Иманбаев Ренат
Копачев Олег</t>
  </si>
  <si>
    <t>1984
1990</t>
  </si>
  <si>
    <t xml:space="preserve">363    364 </t>
  </si>
  <si>
    <t>Толстов Евгений
Суворина Светлана</t>
  </si>
  <si>
    <t>1984
1991</t>
  </si>
  <si>
    <t>ПКТ-3</t>
  </si>
  <si>
    <t>355
356</t>
  </si>
  <si>
    <t>Медвинская Екатерина
Семенов Алексей</t>
  </si>
  <si>
    <t>1988
1993</t>
  </si>
  <si>
    <t>379    380</t>
  </si>
  <si>
    <t>Марунин Максим
Чудакова Ольга</t>
  </si>
  <si>
    <t>1982
1985</t>
  </si>
  <si>
    <t>383    384</t>
  </si>
  <si>
    <t>Гурин Павел
Сахно Дарья</t>
  </si>
  <si>
    <t>381    382</t>
  </si>
  <si>
    <t>Букатару Александра
Шустов Илья</t>
  </si>
  <si>
    <t>Предварительный протокол соревнований в дисциплине "дистанция-горна-связка" 2 класса, код 0840101811Я
"мужчины/женщины"
СМЕШАННЫЕ СВЯЗКИ</t>
  </si>
  <si>
    <t xml:space="preserve">251  
252 </t>
  </si>
  <si>
    <t>Волнухина Вера
Токарев Александр</t>
  </si>
  <si>
    <t>1997
1994</t>
  </si>
  <si>
    <t xml:space="preserve">255     256 </t>
  </si>
  <si>
    <t>1992
1995</t>
  </si>
  <si>
    <t xml:space="preserve">279    280   </t>
  </si>
  <si>
    <t>1996,  1996</t>
  </si>
  <si>
    <t>293
294</t>
  </si>
  <si>
    <t>Попов Александр
Петрова Любовь</t>
  </si>
  <si>
    <t>Сергеева Алина 
Кузнецов Андрей</t>
  </si>
  <si>
    <t xml:space="preserve">271    272 </t>
  </si>
  <si>
    <t>Шахвердов Константин
Новикова Ирина</t>
  </si>
  <si>
    <t>1997
1996</t>
  </si>
  <si>
    <t>Архипов Александр
Краснослова Алена</t>
  </si>
  <si>
    <t>289    290</t>
  </si>
  <si>
    <t>283    284</t>
  </si>
  <si>
    <t>Сикора Мартин      Мещерякова Ирина</t>
  </si>
  <si>
    <t>285  
286</t>
  </si>
  <si>
    <t xml:space="preserve">Полочев Игорь            Калинина Дарья </t>
  </si>
  <si>
    <t>1998, 1997</t>
  </si>
  <si>
    <t>Мехедов Алексей
Скутина Валерия</t>
  </si>
  <si>
    <t>1999
1997</t>
  </si>
  <si>
    <t>287
288</t>
  </si>
  <si>
    <t xml:space="preserve">Герман Виталий
Осипова Анастасия, </t>
  </si>
  <si>
    <t>1987,
1991</t>
  </si>
  <si>
    <t>1993, 1994</t>
  </si>
  <si>
    <t xml:space="preserve">267    268 </t>
  </si>
  <si>
    <t>Малов Павел,
Шпак Юлия</t>
  </si>
  <si>
    <t>1991
1994</t>
  </si>
  <si>
    <t xml:space="preserve">259    260  </t>
  </si>
  <si>
    <t>Закрий Дарья
Сущик Иван</t>
  </si>
  <si>
    <t>1994
1990</t>
  </si>
  <si>
    <t>275
276</t>
  </si>
  <si>
    <t>Монахов Антон
Козачкова Екатерина</t>
  </si>
  <si>
    <t>1983
1998</t>
  </si>
  <si>
    <t>291     292</t>
  </si>
  <si>
    <t>1984
1981</t>
  </si>
  <si>
    <t xml:space="preserve">253    254 </t>
  </si>
  <si>
    <t>Тяжкороб Павел
Попова Дарья</t>
  </si>
  <si>
    <t>1998
1995</t>
  </si>
  <si>
    <t>КВ</t>
  </si>
  <si>
    <t xml:space="preserve">281    282   </t>
  </si>
  <si>
    <t>Филимоненков Евгений
Никитина Светлана</t>
  </si>
  <si>
    <t>1995
1998</t>
  </si>
  <si>
    <t>263
264</t>
  </si>
  <si>
    <t>Степанов Антон
Свистунова Ольга</t>
  </si>
  <si>
    <t>1996
1998</t>
  </si>
  <si>
    <t>Нечаев Антон
Анохин Денис</t>
  </si>
  <si>
    <t>Крупный Егор
Попов Александр</t>
  </si>
  <si>
    <t>Давыдов Иван
Вихлявцев Андрей</t>
  </si>
  <si>
    <t>Власова Ольга
Юдина Наталья</t>
  </si>
  <si>
    <t>Марунин Максим
Копачев Олег</t>
  </si>
  <si>
    <t>ПКТ-1</t>
  </si>
  <si>
    <t>ПКТ-2</t>
  </si>
  <si>
    <t xml:space="preserve">а/к Технолог </t>
  </si>
  <si>
    <t>а/к Технолог</t>
  </si>
  <si>
    <t>ПМК Спасатель</t>
  </si>
  <si>
    <t>Разряды не присваиваются в соответствии с положением о ЕВСК (пункт 13 в), т.к. на дистанции принимало участие менее 8 участников (связок, групп).</t>
  </si>
  <si>
    <t>273    274</t>
  </si>
  <si>
    <t xml:space="preserve">261    262 </t>
  </si>
  <si>
    <t>265    266</t>
  </si>
  <si>
    <t xml:space="preserve">257    258 </t>
  </si>
  <si>
    <t xml:space="preserve">269    270 </t>
  </si>
  <si>
    <t>311    312</t>
  </si>
  <si>
    <t xml:space="preserve">327    328 </t>
  </si>
  <si>
    <t xml:space="preserve">325    326 </t>
  </si>
  <si>
    <t>353   354</t>
  </si>
</sst>
</file>

<file path=xl/styles.xml><?xml version="1.0" encoding="utf-8"?>
<styleSheet xmlns="http://schemas.openxmlformats.org/spreadsheetml/2006/main">
  <fonts count="27">
    <font>
      <sz val="10"/>
      <color rgb="FF000000"/>
      <name val="Arial"/>
    </font>
    <font>
      <sz val="10"/>
      <color rgb="FF000000"/>
      <name val="Times New Roman"/>
    </font>
    <font>
      <sz val="12"/>
      <color rgb="FF000000"/>
      <name val="Times New Roman"/>
    </font>
    <font>
      <sz val="12"/>
      <name val="Times New Roman"/>
    </font>
    <font>
      <sz val="14"/>
      <name val="Times New Roman"/>
    </font>
    <font>
      <sz val="10"/>
      <name val="Times New Roman"/>
    </font>
    <font>
      <sz val="21"/>
      <name val="Times New Roman"/>
    </font>
    <font>
      <sz val="10"/>
      <name val="Arial"/>
    </font>
    <font>
      <i/>
      <sz val="10"/>
      <name val="Times New Roman"/>
    </font>
    <font>
      <i/>
      <sz val="12"/>
      <name val="Times New Roman"/>
    </font>
    <font>
      <b/>
      <sz val="10"/>
      <name val="Times New Roman"/>
    </font>
    <font>
      <b/>
      <sz val="11"/>
      <name val="Times New Roman"/>
    </font>
    <font>
      <b/>
      <sz val="18"/>
      <name val="Times New Roman"/>
    </font>
    <font>
      <sz val="11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sz val="10"/>
      <name val="Times New Roman"/>
    </font>
    <font>
      <sz val="11"/>
      <name val="Arial"/>
    </font>
    <font>
      <sz val="11"/>
      <name val="Arial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0" fillId="0" borderId="0"/>
  </cellStyleXfs>
  <cellXfs count="151">
    <xf numFmtId="0" fontId="0" fillId="0" borderId="0" xfId="0" applyFont="1" applyAlignment="1"/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9" fillId="0" borderId="0" xfId="0" applyFont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2" borderId="4" xfId="0" applyFont="1" applyFill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wrapText="1"/>
    </xf>
    <xf numFmtId="0" fontId="13" fillId="2" borderId="0" xfId="0" applyFont="1" applyFill="1" applyAlignment="1">
      <alignment wrapText="1"/>
    </xf>
    <xf numFmtId="0" fontId="13" fillId="2" borderId="7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0" fontId="11" fillId="2" borderId="7" xfId="0" applyFont="1" applyFill="1" applyBorder="1" applyAlignment="1">
      <alignment horizontal="center" wrapText="1"/>
    </xf>
    <xf numFmtId="0" fontId="13" fillId="2" borderId="0" xfId="0" applyFont="1" applyFill="1" applyAlignment="1">
      <alignment wrapText="1"/>
    </xf>
    <xf numFmtId="0" fontId="13" fillId="0" borderId="7" xfId="0" applyFont="1" applyBorder="1" applyAlignment="1">
      <alignment horizontal="center" wrapText="1"/>
    </xf>
    <xf numFmtId="0" fontId="13" fillId="2" borderId="7" xfId="0" applyFont="1" applyFill="1" applyBorder="1" applyAlignment="1">
      <alignment wrapText="1"/>
    </xf>
    <xf numFmtId="0" fontId="13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2" borderId="7" xfId="0" applyFont="1" applyFill="1" applyBorder="1" applyAlignment="1">
      <alignment horizontal="left" wrapText="1"/>
    </xf>
    <xf numFmtId="0" fontId="11" fillId="0" borderId="7" xfId="0" applyFont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0" borderId="7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2" borderId="7" xfId="0" applyFont="1" applyFill="1" applyBorder="1" applyAlignment="1">
      <alignment wrapText="1"/>
    </xf>
    <xf numFmtId="0" fontId="13" fillId="2" borderId="7" xfId="0" applyFont="1" applyFill="1" applyBorder="1" applyAlignment="1">
      <alignment wrapText="1"/>
    </xf>
    <xf numFmtId="0" fontId="13" fillId="2" borderId="0" xfId="0" applyFont="1" applyFill="1" applyAlignment="1">
      <alignment horizontal="center" vertical="center" wrapText="1"/>
    </xf>
    <xf numFmtId="21" fontId="13" fillId="2" borderId="7" xfId="0" applyNumberFormat="1" applyFont="1" applyFill="1" applyBorder="1" applyAlignment="1">
      <alignment wrapText="1"/>
    </xf>
    <xf numFmtId="0" fontId="13" fillId="2" borderId="5" xfId="0" applyFont="1" applyFill="1" applyBorder="1" applyAlignment="1">
      <alignment wrapText="1"/>
    </xf>
    <xf numFmtId="4" fontId="13" fillId="2" borderId="7" xfId="0" applyNumberFormat="1" applyFont="1" applyFill="1" applyBorder="1" applyAlignment="1">
      <alignment wrapText="1"/>
    </xf>
    <xf numFmtId="0" fontId="13" fillId="0" borderId="7" xfId="0" applyFont="1" applyBorder="1" applyAlignment="1">
      <alignment wrapText="1"/>
    </xf>
    <xf numFmtId="46" fontId="13" fillId="2" borderId="7" xfId="0" applyNumberFormat="1" applyFont="1" applyFill="1" applyBorder="1" applyAlignment="1">
      <alignment wrapText="1"/>
    </xf>
    <xf numFmtId="10" fontId="13" fillId="2" borderId="7" xfId="0" applyNumberFormat="1" applyFont="1" applyFill="1" applyBorder="1" applyAlignment="1">
      <alignment wrapText="1"/>
    </xf>
    <xf numFmtId="4" fontId="13" fillId="2" borderId="7" xfId="0" applyNumberFormat="1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13" fillId="2" borderId="9" xfId="0" applyFont="1" applyFill="1" applyBorder="1" applyAlignment="1">
      <alignment wrapText="1"/>
    </xf>
    <xf numFmtId="46" fontId="13" fillId="0" borderId="7" xfId="0" applyNumberFormat="1" applyFont="1" applyBorder="1" applyAlignment="1">
      <alignment wrapText="1"/>
    </xf>
    <xf numFmtId="0" fontId="13" fillId="2" borderId="10" xfId="0" applyFont="1" applyFill="1" applyBorder="1" applyAlignment="1">
      <alignment wrapText="1"/>
    </xf>
    <xf numFmtId="4" fontId="13" fillId="0" borderId="7" xfId="0" applyNumberFormat="1" applyFont="1" applyBorder="1" applyAlignment="1">
      <alignment wrapText="1"/>
    </xf>
    <xf numFmtId="0" fontId="13" fillId="2" borderId="9" xfId="0" applyFont="1" applyFill="1" applyBorder="1" applyAlignment="1">
      <alignment horizontal="center" wrapText="1"/>
    </xf>
    <xf numFmtId="4" fontId="1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10" fontId="13" fillId="0" borderId="7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1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horizontal="center" wrapText="1"/>
    </xf>
    <xf numFmtId="0" fontId="13" fillId="2" borderId="9" xfId="0" applyFont="1" applyFill="1" applyBorder="1" applyAlignment="1">
      <alignment wrapText="1"/>
    </xf>
    <xf numFmtId="0" fontId="11" fillId="0" borderId="9" xfId="0" applyFont="1" applyBorder="1" applyAlignment="1">
      <alignment horizontal="center" wrapText="1"/>
    </xf>
    <xf numFmtId="0" fontId="13" fillId="2" borderId="9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2" borderId="9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left" wrapText="1"/>
    </xf>
    <xf numFmtId="0" fontId="14" fillId="2" borderId="7" xfId="0" applyFont="1" applyFill="1" applyBorder="1" applyAlignment="1">
      <alignment horizontal="center" wrapText="1"/>
    </xf>
    <xf numFmtId="21" fontId="13" fillId="0" borderId="7" xfId="0" applyNumberFormat="1" applyFont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13" fillId="0" borderId="10" xfId="0" applyFont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13" fillId="2" borderId="9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right" wrapText="1"/>
    </xf>
    <xf numFmtId="10" fontId="13" fillId="2" borderId="0" xfId="0" applyNumberFormat="1" applyFont="1" applyFill="1" applyAlignment="1">
      <alignment wrapText="1"/>
    </xf>
    <xf numFmtId="0" fontId="13" fillId="2" borderId="7" xfId="0" applyFont="1" applyFill="1" applyBorder="1" applyAlignment="1">
      <alignment horizontal="right" wrapText="1"/>
    </xf>
    <xf numFmtId="0" fontId="3" fillId="2" borderId="0" xfId="0" applyFont="1" applyFill="1" applyAlignment="1">
      <alignment wrapText="1"/>
    </xf>
    <xf numFmtId="10" fontId="3" fillId="2" borderId="0" xfId="0" applyNumberFormat="1" applyFont="1" applyFill="1" applyAlignment="1">
      <alignment wrapText="1"/>
    </xf>
    <xf numFmtId="0" fontId="13" fillId="2" borderId="10" xfId="0" applyFont="1" applyFill="1" applyBorder="1" applyAlignment="1">
      <alignment wrapText="1"/>
    </xf>
    <xf numFmtId="0" fontId="13" fillId="2" borderId="7" xfId="0" applyFont="1" applyFill="1" applyBorder="1" applyAlignment="1">
      <alignment horizontal="left" wrapText="1"/>
    </xf>
    <xf numFmtId="0" fontId="13" fillId="2" borderId="9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wrapText="1"/>
    </xf>
    <xf numFmtId="0" fontId="13" fillId="2" borderId="5" xfId="0" applyFont="1" applyFill="1" applyBorder="1" applyAlignment="1">
      <alignment wrapText="1"/>
    </xf>
    <xf numFmtId="0" fontId="13" fillId="2" borderId="10" xfId="0" applyFont="1" applyFill="1" applyBorder="1" applyAlignment="1">
      <alignment horizontal="center" wrapText="1"/>
    </xf>
    <xf numFmtId="0" fontId="17" fillId="2" borderId="5" xfId="0" applyFont="1" applyFill="1" applyBorder="1" applyAlignment="1"/>
    <xf numFmtId="0" fontId="13" fillId="2" borderId="5" xfId="0" applyFont="1" applyFill="1" applyBorder="1" applyAlignment="1">
      <alignment horizontal="right" wrapText="1"/>
    </xf>
    <xf numFmtId="46" fontId="13" fillId="2" borderId="5" xfId="0" applyNumberFormat="1" applyFont="1" applyFill="1" applyBorder="1" applyAlignment="1">
      <alignment horizontal="right" wrapText="1"/>
    </xf>
    <xf numFmtId="10" fontId="13" fillId="2" borderId="5" xfId="0" applyNumberFormat="1" applyFont="1" applyFill="1" applyBorder="1" applyAlignment="1">
      <alignment horizontal="center" wrapText="1"/>
    </xf>
    <xf numFmtId="0" fontId="17" fillId="2" borderId="0" xfId="0" applyFont="1" applyFill="1" applyAlignment="1"/>
    <xf numFmtId="0" fontId="11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wrapText="1"/>
    </xf>
    <xf numFmtId="0" fontId="16" fillId="2" borderId="10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wrapText="1"/>
    </xf>
    <xf numFmtId="0" fontId="19" fillId="2" borderId="7" xfId="0" applyFont="1" applyFill="1" applyBorder="1" applyAlignment="1">
      <alignment wrapText="1"/>
    </xf>
    <xf numFmtId="46" fontId="13" fillId="2" borderId="7" xfId="0" applyNumberFormat="1" applyFont="1" applyFill="1" applyBorder="1" applyAlignment="1">
      <alignment horizontal="center" wrapText="1"/>
    </xf>
    <xf numFmtId="0" fontId="21" fillId="2" borderId="7" xfId="0" applyFont="1" applyFill="1" applyBorder="1" applyAlignment="1">
      <alignment wrapText="1"/>
    </xf>
    <xf numFmtId="0" fontId="21" fillId="2" borderId="7" xfId="0" applyFont="1" applyFill="1" applyBorder="1" applyAlignment="1">
      <alignment horizontal="center" wrapText="1"/>
    </xf>
    <xf numFmtId="46" fontId="21" fillId="2" borderId="7" xfId="0" applyNumberFormat="1" applyFont="1" applyFill="1" applyBorder="1" applyAlignment="1">
      <alignment wrapText="1"/>
    </xf>
    <xf numFmtId="0" fontId="23" fillId="0" borderId="0" xfId="0" applyFont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0" xfId="1" applyFont="1" applyFill="1" applyBorder="1" applyAlignment="1">
      <alignment vertical="center"/>
    </xf>
    <xf numFmtId="0" fontId="23" fillId="2" borderId="0" xfId="0" applyFont="1" applyFill="1" applyAlignment="1">
      <alignment wrapText="1"/>
    </xf>
    <xf numFmtId="10" fontId="23" fillId="2" borderId="0" xfId="0" applyNumberFormat="1" applyFont="1" applyFill="1" applyAlignment="1">
      <alignment wrapText="1"/>
    </xf>
    <xf numFmtId="0" fontId="22" fillId="0" borderId="0" xfId="0" applyFont="1" applyAlignment="1"/>
    <xf numFmtId="0" fontId="3" fillId="2" borderId="0" xfId="0" applyFont="1" applyFill="1" applyAlignment="1">
      <alignment wrapText="1"/>
    </xf>
    <xf numFmtId="0" fontId="0" fillId="0" borderId="0" xfId="0" applyFont="1" applyAlignment="1"/>
    <xf numFmtId="0" fontId="11" fillId="2" borderId="3" xfId="0" applyFont="1" applyFill="1" applyBorder="1" applyAlignment="1">
      <alignment horizontal="center" wrapText="1"/>
    </xf>
    <xf numFmtId="0" fontId="7" fillId="0" borderId="9" xfId="0" applyFont="1" applyBorder="1"/>
    <xf numFmtId="0" fontId="11" fillId="2" borderId="0" xfId="0" applyFont="1" applyFill="1" applyAlignment="1">
      <alignment horizontal="left" wrapText="1"/>
    </xf>
    <xf numFmtId="0" fontId="11" fillId="2" borderId="2" xfId="0" applyFont="1" applyFill="1" applyBorder="1" applyAlignment="1">
      <alignment horizontal="center" wrapText="1"/>
    </xf>
    <xf numFmtId="0" fontId="7" fillId="0" borderId="4" xfId="0" applyFont="1" applyBorder="1"/>
    <xf numFmtId="0" fontId="7" fillId="0" borderId="5" xfId="0" applyFont="1" applyBorder="1"/>
    <xf numFmtId="0" fontId="8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/>
    <xf numFmtId="0" fontId="8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7" fillId="0" borderId="10" xfId="0" applyFont="1" applyBorder="1"/>
    <xf numFmtId="0" fontId="11" fillId="0" borderId="2" xfId="0" applyFont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wrapText="1"/>
    </xf>
    <xf numFmtId="0" fontId="24" fillId="2" borderId="0" xfId="0" applyFont="1" applyFill="1" applyAlignment="1">
      <alignment horizontal="center" wrapText="1"/>
    </xf>
    <xf numFmtId="0" fontId="25" fillId="0" borderId="0" xfId="0" applyFont="1" applyAlignment="1"/>
    <xf numFmtId="0" fontId="24" fillId="2" borderId="1" xfId="0" applyFont="1" applyFill="1" applyBorder="1" applyAlignment="1">
      <alignment horizontal="center" wrapText="1"/>
    </xf>
    <xf numFmtId="0" fontId="26" fillId="0" borderId="1" xfId="0" applyFont="1" applyBorder="1"/>
    <xf numFmtId="0" fontId="24" fillId="0" borderId="1" xfId="0" applyFont="1" applyBorder="1" applyAlignment="1">
      <alignment horizontal="center" wrapText="1"/>
    </xf>
    <xf numFmtId="0" fontId="21" fillId="2" borderId="10" xfId="0" applyFont="1" applyFill="1" applyBorder="1" applyAlignment="1">
      <alignment wrapText="1"/>
    </xf>
    <xf numFmtId="0" fontId="23" fillId="2" borderId="7" xfId="0" applyFont="1" applyFill="1" applyBorder="1" applyAlignment="1">
      <alignment horizontal="center" wrapText="1"/>
    </xf>
    <xf numFmtId="0" fontId="23" fillId="2" borderId="7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38100</xdr:colOff>
      <xdr:row>23</xdr:row>
      <xdr:rowOff>129540</xdr:rowOff>
    </xdr:to>
    <xdr:sp macro="" textlink="">
      <xdr:nvSpPr>
        <xdr:cNvPr id="1028" name="Rectangle 4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137160</xdr:colOff>
      <xdr:row>19</xdr:row>
      <xdr:rowOff>327660</xdr:rowOff>
    </xdr:to>
    <xdr:sp macro="" textlink="">
      <xdr:nvSpPr>
        <xdr:cNvPr id="2050" name="Rectangle 2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15240</xdr:colOff>
      <xdr:row>19</xdr:row>
      <xdr:rowOff>236220</xdr:rowOff>
    </xdr:to>
    <xdr:sp macro="" textlink="">
      <xdr:nvSpPr>
        <xdr:cNvPr id="3075" name="Rectangle 3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0"/>
  <sheetViews>
    <sheetView tabSelected="1" topLeftCell="A10" workbookViewId="0">
      <selection activeCell="F17" sqref="F17"/>
    </sheetView>
  </sheetViews>
  <sheetFormatPr defaultColWidth="14.42578125" defaultRowHeight="15.75" customHeight="1"/>
  <cols>
    <col min="1" max="1" width="4" customWidth="1"/>
    <col min="2" max="2" width="4.28515625" customWidth="1"/>
    <col min="3" max="3" width="8.42578125" customWidth="1"/>
    <col min="4" max="4" width="22.28515625" customWidth="1"/>
    <col min="5" max="5" width="7.28515625" customWidth="1"/>
    <col min="6" max="6" width="14.42578125" customWidth="1"/>
    <col min="7" max="7" width="16.7109375" customWidth="1"/>
    <col min="8" max="15" width="5.140625" customWidth="1"/>
    <col min="16" max="16" width="11.28515625" customWidth="1"/>
    <col min="17" max="17" width="12.7109375" customWidth="1"/>
    <col min="18" max="18" width="9.5703125" hidden="1" customWidth="1"/>
    <col min="19" max="19" width="10.28515625" customWidth="1"/>
    <col min="20" max="20" width="11.42578125" customWidth="1"/>
    <col min="21" max="21" width="9.42578125" customWidth="1"/>
    <col min="22" max="22" width="10.140625" customWidth="1"/>
    <col min="23" max="23" width="11" customWidth="1"/>
  </cols>
  <sheetData>
    <row r="1" spans="1:26" ht="12.75">
      <c r="A1" s="1"/>
      <c r="B1" s="1"/>
      <c r="C1" s="1"/>
      <c r="D1" s="1"/>
      <c r="E1" s="1"/>
      <c r="F1" s="1"/>
      <c r="G1" s="1"/>
      <c r="H1" s="1"/>
      <c r="I1" s="1"/>
      <c r="J1" s="8"/>
      <c r="K1" s="8"/>
      <c r="L1" s="8"/>
      <c r="M1" s="8"/>
      <c r="N1" s="8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>
      <c r="A2" s="1"/>
      <c r="B2" s="124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0"/>
      <c r="Z2" s="10"/>
    </row>
    <row r="3" spans="1:26" ht="12.75">
      <c r="A3" s="11"/>
      <c r="B3" s="125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0"/>
      <c r="Z3" s="10"/>
    </row>
    <row r="4" spans="1:26" ht="12.75">
      <c r="A4" s="12"/>
      <c r="B4" s="127" t="s">
        <v>2</v>
      </c>
      <c r="C4" s="116"/>
      <c r="D4" s="116"/>
      <c r="E4" s="116"/>
      <c r="F4" s="116"/>
      <c r="G4" s="123" t="s">
        <v>3</v>
      </c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0"/>
      <c r="Z4" s="10"/>
    </row>
    <row r="5" spans="1:26" ht="68.25" customHeight="1">
      <c r="A5" s="15"/>
      <c r="B5" s="143" t="s">
        <v>4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0"/>
      <c r="Z5" s="10"/>
    </row>
    <row r="6" spans="1:26" ht="14.25">
      <c r="A6" s="16"/>
      <c r="B6" s="119"/>
      <c r="C6" s="116"/>
      <c r="D6" s="1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20"/>
      <c r="Z6" s="20"/>
    </row>
    <row r="7" spans="1:26" ht="14.25" customHeight="1">
      <c r="A7" s="16"/>
      <c r="B7" s="117" t="s">
        <v>6</v>
      </c>
      <c r="C7" s="117" t="s">
        <v>8</v>
      </c>
      <c r="D7" s="117" t="s">
        <v>9</v>
      </c>
      <c r="E7" s="117" t="s">
        <v>10</v>
      </c>
      <c r="F7" s="117" t="s">
        <v>11</v>
      </c>
      <c r="G7" s="117" t="s">
        <v>12</v>
      </c>
      <c r="H7" s="120" t="s">
        <v>13</v>
      </c>
      <c r="I7" s="121"/>
      <c r="J7" s="121"/>
      <c r="K7" s="121"/>
      <c r="L7" s="121"/>
      <c r="M7" s="121"/>
      <c r="N7" s="121"/>
      <c r="O7" s="122"/>
      <c r="P7" s="25"/>
      <c r="Q7" s="120" t="s">
        <v>14</v>
      </c>
      <c r="R7" s="121"/>
      <c r="S7" s="121"/>
      <c r="T7" s="121"/>
      <c r="U7" s="121"/>
      <c r="V7" s="121"/>
      <c r="W7" s="121"/>
      <c r="X7" s="117" t="s">
        <v>16</v>
      </c>
      <c r="Y7" s="20"/>
      <c r="Z7" s="20"/>
    </row>
    <row r="8" spans="1:26" ht="60">
      <c r="A8" s="27"/>
      <c r="B8" s="118"/>
      <c r="C8" s="118"/>
      <c r="D8" s="118"/>
      <c r="E8" s="118"/>
      <c r="F8" s="118"/>
      <c r="G8" s="118"/>
      <c r="H8" s="28" t="s">
        <v>17</v>
      </c>
      <c r="I8" s="28" t="s">
        <v>18</v>
      </c>
      <c r="J8" s="28" t="s">
        <v>19</v>
      </c>
      <c r="K8" s="28" t="s">
        <v>20</v>
      </c>
      <c r="L8" s="28" t="s">
        <v>21</v>
      </c>
      <c r="M8" s="28" t="s">
        <v>22</v>
      </c>
      <c r="N8" s="28" t="s">
        <v>23</v>
      </c>
      <c r="O8" s="28" t="s">
        <v>24</v>
      </c>
      <c r="P8" s="29" t="s">
        <v>25</v>
      </c>
      <c r="Q8" s="29" t="s">
        <v>26</v>
      </c>
      <c r="R8" s="29" t="s">
        <v>27</v>
      </c>
      <c r="S8" s="29" t="s">
        <v>28</v>
      </c>
      <c r="T8" s="29" t="s">
        <v>29</v>
      </c>
      <c r="U8" s="29" t="s">
        <v>14</v>
      </c>
      <c r="V8" s="29" t="s">
        <v>30</v>
      </c>
      <c r="W8" s="29" t="s">
        <v>31</v>
      </c>
      <c r="X8" s="118"/>
      <c r="Y8" s="31"/>
      <c r="Z8" s="31"/>
    </row>
    <row r="9" spans="1:26" ht="35.25" customHeight="1">
      <c r="A9" s="33"/>
      <c r="B9" s="25">
        <v>1</v>
      </c>
      <c r="C9" s="35" t="s">
        <v>32</v>
      </c>
      <c r="D9" s="37" t="s">
        <v>33</v>
      </c>
      <c r="E9" s="40" t="s">
        <v>34</v>
      </c>
      <c r="F9" s="42" t="s">
        <v>35</v>
      </c>
      <c r="G9" s="45" t="s">
        <v>37</v>
      </c>
      <c r="H9" s="42"/>
      <c r="I9" s="46"/>
      <c r="J9" s="46"/>
      <c r="K9" s="46"/>
      <c r="L9" s="46"/>
      <c r="M9" s="46"/>
      <c r="N9" s="46"/>
      <c r="O9" s="46"/>
      <c r="P9" s="45">
        <f t="shared" ref="P9:P19" si="0">SUM(H9:O9)</f>
        <v>0</v>
      </c>
      <c r="Q9" s="48">
        <v>1.462962962962963E-2</v>
      </c>
      <c r="R9" s="46"/>
      <c r="S9" s="50">
        <f t="shared" ref="S9:S19" si="1">Q9*86400/15</f>
        <v>84.266666666666666</v>
      </c>
      <c r="T9" s="45">
        <v>0</v>
      </c>
      <c r="U9" s="50">
        <f t="shared" ref="U9:U16" si="2">T9+S9+P9</f>
        <v>84.266666666666666</v>
      </c>
      <c r="V9" s="25">
        <v>1</v>
      </c>
      <c r="W9" s="53">
        <f t="shared" ref="W9:W16" si="3">U9/$U$9</f>
        <v>1</v>
      </c>
      <c r="X9" s="46"/>
      <c r="Y9" s="31"/>
      <c r="Z9" s="31"/>
    </row>
    <row r="10" spans="1:26" ht="35.25" customHeight="1">
      <c r="A10" s="33"/>
      <c r="B10" s="25">
        <v>2</v>
      </c>
      <c r="C10" s="55" t="s">
        <v>43</v>
      </c>
      <c r="D10" s="57" t="s">
        <v>44</v>
      </c>
      <c r="E10" s="40" t="s">
        <v>47</v>
      </c>
      <c r="F10" s="61" t="s">
        <v>42</v>
      </c>
      <c r="G10" s="45" t="s">
        <v>37</v>
      </c>
      <c r="H10" s="42"/>
      <c r="I10" s="45">
        <v>3</v>
      </c>
      <c r="J10" s="46"/>
      <c r="K10" s="46"/>
      <c r="L10" s="45">
        <f>3+3</f>
        <v>6</v>
      </c>
      <c r="M10" s="46"/>
      <c r="N10" s="46"/>
      <c r="O10" s="46"/>
      <c r="P10" s="45">
        <f t="shared" si="0"/>
        <v>9</v>
      </c>
      <c r="Q10" s="48">
        <v>1.324074074074074E-2</v>
      </c>
      <c r="R10" s="46"/>
      <c r="S10" s="50">
        <f t="shared" si="1"/>
        <v>76.266666666666666</v>
      </c>
      <c r="T10" s="45">
        <v>0</v>
      </c>
      <c r="U10" s="50">
        <f t="shared" si="2"/>
        <v>85.266666666666666</v>
      </c>
      <c r="V10" s="25">
        <v>2</v>
      </c>
      <c r="W10" s="53">
        <f t="shared" si="3"/>
        <v>1.0118670886075949</v>
      </c>
      <c r="X10" s="46"/>
      <c r="Y10" s="31"/>
      <c r="Z10" s="31"/>
    </row>
    <row r="11" spans="1:26" ht="27" customHeight="1">
      <c r="A11" s="33"/>
      <c r="B11" s="25">
        <v>3</v>
      </c>
      <c r="C11" s="55" t="s">
        <v>53</v>
      </c>
      <c r="D11" s="57" t="s">
        <v>55</v>
      </c>
      <c r="E11" s="40" t="s">
        <v>57</v>
      </c>
      <c r="F11" s="61" t="s">
        <v>35</v>
      </c>
      <c r="G11" s="45" t="s">
        <v>37</v>
      </c>
      <c r="H11" s="42"/>
      <c r="I11" s="46"/>
      <c r="J11" s="46"/>
      <c r="K11" s="46"/>
      <c r="L11" s="46"/>
      <c r="M11" s="46"/>
      <c r="N11" s="46"/>
      <c r="O11" s="46"/>
      <c r="P11" s="45">
        <f t="shared" si="0"/>
        <v>0</v>
      </c>
      <c r="Q11" s="48">
        <v>1.6145833333333335E-2</v>
      </c>
      <c r="R11" s="46"/>
      <c r="S11" s="50">
        <f t="shared" si="1"/>
        <v>93.000000000000014</v>
      </c>
      <c r="T11" s="45">
        <v>0</v>
      </c>
      <c r="U11" s="50">
        <f t="shared" si="2"/>
        <v>93.000000000000014</v>
      </c>
      <c r="V11" s="25">
        <v>3</v>
      </c>
      <c r="W11" s="53">
        <f t="shared" si="3"/>
        <v>1.1036392405063293</v>
      </c>
      <c r="X11" s="46"/>
      <c r="Y11" s="31"/>
      <c r="Z11" s="31"/>
    </row>
    <row r="12" spans="1:26" ht="35.25" customHeight="1">
      <c r="A12" s="31"/>
      <c r="B12" s="25">
        <v>4</v>
      </c>
      <c r="C12" s="70" t="s">
        <v>59</v>
      </c>
      <c r="D12" s="72" t="s">
        <v>60</v>
      </c>
      <c r="E12" s="40" t="s">
        <v>62</v>
      </c>
      <c r="F12" s="74" t="s">
        <v>171</v>
      </c>
      <c r="G12" s="45" t="s">
        <v>37</v>
      </c>
      <c r="H12" s="42"/>
      <c r="I12" s="46"/>
      <c r="J12" s="45">
        <v>3</v>
      </c>
      <c r="K12" s="46"/>
      <c r="L12" s="46"/>
      <c r="M12" s="46"/>
      <c r="N12" s="46"/>
      <c r="O12" s="46"/>
      <c r="P12" s="45">
        <f t="shared" si="0"/>
        <v>3</v>
      </c>
      <c r="Q12" s="52">
        <v>1.7071759259259259E-2</v>
      </c>
      <c r="R12" s="46"/>
      <c r="S12" s="50">
        <f t="shared" si="1"/>
        <v>98.333333333333329</v>
      </c>
      <c r="T12" s="45">
        <v>0</v>
      </c>
      <c r="U12" s="50">
        <f t="shared" si="2"/>
        <v>101.33333333333333</v>
      </c>
      <c r="V12" s="25">
        <v>4</v>
      </c>
      <c r="W12" s="53">
        <f t="shared" si="3"/>
        <v>1.2025316455696202</v>
      </c>
      <c r="X12" s="46"/>
      <c r="Y12" s="31"/>
      <c r="Z12" s="31"/>
    </row>
    <row r="13" spans="1:26" ht="35.25" customHeight="1">
      <c r="A13" s="31"/>
      <c r="B13" s="25">
        <v>5</v>
      </c>
      <c r="C13" s="55" t="s">
        <v>65</v>
      </c>
      <c r="D13" s="57" t="s">
        <v>66</v>
      </c>
      <c r="E13" s="40" t="s">
        <v>67</v>
      </c>
      <c r="F13" s="61" t="s">
        <v>35</v>
      </c>
      <c r="G13" s="45" t="s">
        <v>37</v>
      </c>
      <c r="H13" s="42"/>
      <c r="I13" s="46"/>
      <c r="J13" s="45">
        <v>3</v>
      </c>
      <c r="K13" s="46"/>
      <c r="L13" s="45">
        <v>5</v>
      </c>
      <c r="M13" s="46"/>
      <c r="N13" s="46"/>
      <c r="O13" s="46"/>
      <c r="P13" s="45">
        <f t="shared" si="0"/>
        <v>8</v>
      </c>
      <c r="Q13" s="52">
        <v>1.7395833333333333E-2</v>
      </c>
      <c r="R13" s="46"/>
      <c r="S13" s="50">
        <f t="shared" si="1"/>
        <v>100.2</v>
      </c>
      <c r="T13" s="45">
        <v>0</v>
      </c>
      <c r="U13" s="50">
        <f t="shared" si="2"/>
        <v>108.2</v>
      </c>
      <c r="V13" s="25">
        <v>5</v>
      </c>
      <c r="W13" s="53">
        <f t="shared" si="3"/>
        <v>1.2840189873417722</v>
      </c>
      <c r="X13" s="46"/>
      <c r="Y13" s="31"/>
      <c r="Z13" s="31"/>
    </row>
    <row r="14" spans="1:26" ht="35.25" customHeight="1">
      <c r="A14" s="31"/>
      <c r="B14" s="25">
        <v>6</v>
      </c>
      <c r="C14" s="55" t="s">
        <v>181</v>
      </c>
      <c r="D14" s="59" t="s">
        <v>68</v>
      </c>
      <c r="E14" s="40" t="s">
        <v>63</v>
      </c>
      <c r="F14" s="81" t="s">
        <v>64</v>
      </c>
      <c r="G14" s="45" t="s">
        <v>37</v>
      </c>
      <c r="H14" s="45">
        <f>3+5</f>
        <v>8</v>
      </c>
      <c r="I14" s="46"/>
      <c r="J14" s="45">
        <v>5</v>
      </c>
      <c r="K14" s="46"/>
      <c r="L14" s="46"/>
      <c r="M14" s="46"/>
      <c r="N14" s="46"/>
      <c r="O14" s="46"/>
      <c r="P14" s="45">
        <f t="shared" si="0"/>
        <v>13</v>
      </c>
      <c r="Q14" s="52">
        <v>1.0416666666666666E-2</v>
      </c>
      <c r="R14" s="46"/>
      <c r="S14" s="50">
        <f t="shared" si="1"/>
        <v>60</v>
      </c>
      <c r="T14" s="45">
        <v>200</v>
      </c>
      <c r="U14" s="50">
        <f t="shared" si="2"/>
        <v>273</v>
      </c>
      <c r="V14" s="25">
        <v>6</v>
      </c>
      <c r="W14" s="53">
        <f t="shared" si="3"/>
        <v>3.2397151898734178</v>
      </c>
      <c r="X14" s="46"/>
      <c r="Y14" s="31"/>
      <c r="Z14" s="31"/>
    </row>
    <row r="15" spans="1:26" ht="35.25" customHeight="1">
      <c r="A15" s="31"/>
      <c r="B15" s="25">
        <v>7</v>
      </c>
      <c r="C15" s="35" t="s">
        <v>182</v>
      </c>
      <c r="D15" s="37" t="s">
        <v>77</v>
      </c>
      <c r="E15" s="40" t="s">
        <v>48</v>
      </c>
      <c r="F15" s="42" t="s">
        <v>35</v>
      </c>
      <c r="G15" s="45" t="s">
        <v>37</v>
      </c>
      <c r="H15" s="42"/>
      <c r="I15" s="45">
        <f>3+3+3+3</f>
        <v>12</v>
      </c>
      <c r="J15" s="46"/>
      <c r="K15" s="46"/>
      <c r="L15" s="46"/>
      <c r="M15" s="46"/>
      <c r="N15" s="46"/>
      <c r="O15" s="46"/>
      <c r="P15" s="45">
        <f t="shared" si="0"/>
        <v>12</v>
      </c>
      <c r="Q15" s="52">
        <v>1.2546296296296297E-2</v>
      </c>
      <c r="R15" s="46"/>
      <c r="S15" s="50">
        <f t="shared" si="1"/>
        <v>72.266666666666666</v>
      </c>
      <c r="T15" s="45">
        <v>200</v>
      </c>
      <c r="U15" s="50">
        <f t="shared" si="2"/>
        <v>284.26666666666665</v>
      </c>
      <c r="V15" s="25">
        <v>7</v>
      </c>
      <c r="W15" s="53">
        <f t="shared" si="3"/>
        <v>3.3734177215189871</v>
      </c>
      <c r="X15" s="46"/>
      <c r="Y15" s="31"/>
      <c r="Z15" s="31"/>
    </row>
    <row r="16" spans="1:26" ht="30">
      <c r="A16" s="31"/>
      <c r="B16" s="25">
        <v>8</v>
      </c>
      <c r="C16" s="46" t="s">
        <v>79</v>
      </c>
      <c r="D16" s="45" t="s">
        <v>80</v>
      </c>
      <c r="E16" s="40" t="s">
        <v>81</v>
      </c>
      <c r="F16" s="42" t="s">
        <v>64</v>
      </c>
      <c r="G16" s="45" t="s">
        <v>37</v>
      </c>
      <c r="H16" s="28">
        <v>3</v>
      </c>
      <c r="I16" s="45">
        <f>3+10+1</f>
        <v>14</v>
      </c>
      <c r="J16" s="45">
        <v>1</v>
      </c>
      <c r="K16" s="46"/>
      <c r="L16" s="46"/>
      <c r="M16" s="46"/>
      <c r="N16" s="46"/>
      <c r="O16" s="46"/>
      <c r="P16" s="45">
        <f t="shared" si="0"/>
        <v>18</v>
      </c>
      <c r="Q16" s="52">
        <v>1.3888888888888888E-2</v>
      </c>
      <c r="R16" s="31"/>
      <c r="S16" s="50">
        <f t="shared" si="1"/>
        <v>80</v>
      </c>
      <c r="T16" s="45">
        <v>200</v>
      </c>
      <c r="U16" s="50">
        <f t="shared" si="2"/>
        <v>298</v>
      </c>
      <c r="V16" s="25">
        <v>8</v>
      </c>
      <c r="W16" s="53">
        <f t="shared" si="3"/>
        <v>3.5363924050632911</v>
      </c>
      <c r="X16" s="46"/>
      <c r="Y16" s="31"/>
      <c r="Z16" s="31"/>
    </row>
    <row r="17" spans="1:26" ht="45">
      <c r="A17" s="31"/>
      <c r="B17" s="25">
        <v>9</v>
      </c>
      <c r="C17" s="70" t="s">
        <v>83</v>
      </c>
      <c r="D17" s="148" t="s">
        <v>84</v>
      </c>
      <c r="E17" s="150" t="s">
        <v>88</v>
      </c>
      <c r="F17" s="149" t="s">
        <v>174</v>
      </c>
      <c r="G17" s="45" t="s">
        <v>37</v>
      </c>
      <c r="H17" s="45">
        <v>3</v>
      </c>
      <c r="I17" s="45">
        <f>3+3</f>
        <v>6</v>
      </c>
      <c r="J17" s="46"/>
      <c r="K17" s="46"/>
      <c r="L17" s="46"/>
      <c r="M17" s="46"/>
      <c r="N17" s="46"/>
      <c r="O17" s="46"/>
      <c r="P17" s="45">
        <f t="shared" si="0"/>
        <v>9</v>
      </c>
      <c r="Q17" s="48">
        <v>1.818287037037037E-2</v>
      </c>
      <c r="R17" s="46"/>
      <c r="S17" s="50">
        <f t="shared" si="1"/>
        <v>104.73333333333333</v>
      </c>
      <c r="T17" s="45" t="s">
        <v>73</v>
      </c>
      <c r="U17" s="46"/>
      <c r="V17" s="28" t="s">
        <v>73</v>
      </c>
      <c r="W17" s="53"/>
      <c r="X17" s="46"/>
      <c r="Y17" s="31"/>
      <c r="Z17" s="31"/>
    </row>
    <row r="18" spans="1:26" ht="30">
      <c r="A18" s="31"/>
      <c r="B18" s="25">
        <v>10</v>
      </c>
      <c r="C18" s="70" t="s">
        <v>89</v>
      </c>
      <c r="D18" s="87" t="s">
        <v>91</v>
      </c>
      <c r="E18" s="88" t="s">
        <v>94</v>
      </c>
      <c r="F18" s="89" t="s">
        <v>35</v>
      </c>
      <c r="G18" s="45" t="s">
        <v>37</v>
      </c>
      <c r="H18" s="42"/>
      <c r="I18" s="45">
        <v>3</v>
      </c>
      <c r="J18" s="45">
        <v>3</v>
      </c>
      <c r="K18" s="46"/>
      <c r="L18" s="46"/>
      <c r="M18" s="46"/>
      <c r="N18" s="46"/>
      <c r="O18" s="46"/>
      <c r="P18" s="45">
        <f t="shared" si="0"/>
        <v>6</v>
      </c>
      <c r="Q18" s="52">
        <v>2.1979166666666668E-2</v>
      </c>
      <c r="R18" s="46"/>
      <c r="S18" s="50">
        <f t="shared" si="1"/>
        <v>126.6</v>
      </c>
      <c r="T18" s="45" t="s">
        <v>73</v>
      </c>
      <c r="U18" s="46"/>
      <c r="V18" s="28" t="s">
        <v>73</v>
      </c>
      <c r="W18" s="53"/>
      <c r="X18" s="46"/>
      <c r="Y18" s="31"/>
      <c r="Z18" s="31"/>
    </row>
    <row r="19" spans="1:26" ht="30">
      <c r="A19" s="31"/>
      <c r="B19" s="25">
        <v>11</v>
      </c>
      <c r="C19" s="70" t="s">
        <v>183</v>
      </c>
      <c r="D19" s="87" t="s">
        <v>101</v>
      </c>
      <c r="E19" s="40" t="s">
        <v>102</v>
      </c>
      <c r="F19" s="28" t="s">
        <v>173</v>
      </c>
      <c r="G19" s="45" t="s">
        <v>37</v>
      </c>
      <c r="H19" s="28">
        <v>3</v>
      </c>
      <c r="I19" s="45">
        <f>3+20</f>
        <v>23</v>
      </c>
      <c r="J19" s="45">
        <f>5+3+3+3</f>
        <v>14</v>
      </c>
      <c r="K19" s="45">
        <f>3+10+10+2</f>
        <v>25</v>
      </c>
      <c r="L19" s="46"/>
      <c r="M19" s="46"/>
      <c r="N19" s="46"/>
      <c r="O19" s="46"/>
      <c r="P19" s="45">
        <f t="shared" si="0"/>
        <v>65</v>
      </c>
      <c r="Q19" s="52">
        <v>2.1168981481481483E-2</v>
      </c>
      <c r="R19" s="46"/>
      <c r="S19" s="50">
        <f t="shared" si="1"/>
        <v>121.93333333333335</v>
      </c>
      <c r="T19" s="45" t="s">
        <v>73</v>
      </c>
      <c r="U19" s="46"/>
      <c r="V19" s="28" t="s">
        <v>73</v>
      </c>
      <c r="W19" s="53"/>
      <c r="X19" s="46"/>
      <c r="Y19" s="31"/>
      <c r="Z19" s="31"/>
    </row>
    <row r="20" spans="1:26" ht="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>
      <c r="A21" s="6"/>
      <c r="B21" s="115" t="s">
        <v>78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6"/>
      <c r="Z21" s="6"/>
    </row>
    <row r="22" spans="1:26">
      <c r="A22" s="6"/>
      <c r="B22" s="115" t="s">
        <v>82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6"/>
      <c r="Z22" s="6"/>
    </row>
    <row r="23" spans="1:26" ht="12.7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</sheetData>
  <mergeCells count="17">
    <mergeCell ref="G4:X4"/>
    <mergeCell ref="B2:X2"/>
    <mergeCell ref="B3:X3"/>
    <mergeCell ref="B4:F4"/>
    <mergeCell ref="B21:X21"/>
    <mergeCell ref="B5:X5"/>
    <mergeCell ref="B22:X22"/>
    <mergeCell ref="D7:D8"/>
    <mergeCell ref="B7:B8"/>
    <mergeCell ref="C7:C8"/>
    <mergeCell ref="B6:D6"/>
    <mergeCell ref="Q7:W7"/>
    <mergeCell ref="H7:O7"/>
    <mergeCell ref="F7:F8"/>
    <mergeCell ref="E7:E8"/>
    <mergeCell ref="G7:G8"/>
    <mergeCell ref="X7:X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993"/>
  <sheetViews>
    <sheetView topLeftCell="A16" workbookViewId="0">
      <selection activeCell="E15" sqref="E15"/>
    </sheetView>
  </sheetViews>
  <sheetFormatPr defaultColWidth="14.42578125" defaultRowHeight="15.75" customHeight="1"/>
  <cols>
    <col min="1" max="1" width="4" customWidth="1"/>
    <col min="2" max="2" width="4.28515625" customWidth="1"/>
    <col min="3" max="3" width="7.7109375" customWidth="1"/>
    <col min="4" max="4" width="24.42578125" customWidth="1"/>
    <col min="5" max="5" width="7.28515625" customWidth="1"/>
    <col min="6" max="6" width="14.42578125" customWidth="1"/>
    <col min="7" max="7" width="19" customWidth="1"/>
    <col min="8" max="15" width="5.140625" customWidth="1"/>
    <col min="16" max="16" width="12.28515625" customWidth="1"/>
    <col min="17" max="17" width="13.140625" customWidth="1"/>
  </cols>
  <sheetData>
    <row r="1" spans="1:24">
      <c r="A1" s="2"/>
      <c r="B1" s="2"/>
      <c r="C1" s="2"/>
      <c r="D1" s="2"/>
      <c r="E1" s="2"/>
      <c r="F1" s="2"/>
      <c r="G1" s="2"/>
      <c r="H1" s="2"/>
      <c r="I1" s="2"/>
      <c r="J1" s="4"/>
      <c r="K1" s="4"/>
      <c r="L1" s="4"/>
      <c r="M1" s="4"/>
      <c r="N1" s="4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2"/>
      <c r="B2" s="124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6"/>
      <c r="S2" s="6"/>
      <c r="T2" s="6"/>
      <c r="U2" s="6"/>
      <c r="V2" s="6"/>
      <c r="W2" s="6"/>
      <c r="X2" s="6"/>
    </row>
    <row r="3" spans="1:24" ht="20.25">
      <c r="A3" s="9"/>
      <c r="B3" s="128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6"/>
      <c r="S3" s="6"/>
      <c r="T3" s="6"/>
      <c r="U3" s="6"/>
      <c r="V3" s="6"/>
      <c r="W3" s="6"/>
      <c r="X3" s="6"/>
    </row>
    <row r="4" spans="1:24">
      <c r="A4" s="13"/>
      <c r="B4" s="127" t="s">
        <v>2</v>
      </c>
      <c r="C4" s="116"/>
      <c r="D4" s="116"/>
      <c r="E4" s="116"/>
      <c r="F4" s="116"/>
      <c r="G4" s="123" t="s">
        <v>3</v>
      </c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6"/>
      <c r="S4" s="6"/>
      <c r="T4" s="6"/>
      <c r="U4" s="6"/>
      <c r="V4" s="6"/>
      <c r="W4" s="6"/>
      <c r="X4" s="6"/>
    </row>
    <row r="5" spans="1:24" ht="74.25" customHeight="1">
      <c r="A5" s="18"/>
      <c r="B5" s="145" t="s">
        <v>5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6"/>
      <c r="S5" s="6"/>
      <c r="T5" s="6"/>
      <c r="U5" s="6"/>
      <c r="V5" s="6"/>
      <c r="W5" s="6"/>
      <c r="X5" s="6"/>
    </row>
    <row r="6" spans="1:24" ht="14.25">
      <c r="A6" s="16"/>
      <c r="B6" s="129"/>
      <c r="C6" s="121"/>
      <c r="D6" s="121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6"/>
      <c r="R6" s="32"/>
      <c r="S6" s="32"/>
      <c r="T6" s="32"/>
      <c r="U6" s="32"/>
      <c r="V6" s="32"/>
      <c r="W6" s="20"/>
      <c r="X6" s="20"/>
    </row>
    <row r="7" spans="1:24" ht="14.25" customHeight="1">
      <c r="A7" s="16"/>
      <c r="B7" s="117" t="s">
        <v>6</v>
      </c>
      <c r="C7" s="117" t="s">
        <v>8</v>
      </c>
      <c r="D7" s="117" t="s">
        <v>9</v>
      </c>
      <c r="E7" s="117" t="s">
        <v>10</v>
      </c>
      <c r="F7" s="117" t="s">
        <v>11</v>
      </c>
      <c r="G7" s="117" t="s">
        <v>12</v>
      </c>
      <c r="H7" s="120" t="s">
        <v>15</v>
      </c>
      <c r="I7" s="121"/>
      <c r="J7" s="121"/>
      <c r="K7" s="121"/>
      <c r="L7" s="121"/>
      <c r="M7" s="121"/>
      <c r="N7" s="121"/>
      <c r="O7" s="122"/>
      <c r="P7" s="25"/>
      <c r="Q7" s="120" t="s">
        <v>14</v>
      </c>
      <c r="R7" s="121"/>
      <c r="S7" s="121"/>
      <c r="T7" s="121"/>
      <c r="U7" s="121"/>
      <c r="V7" s="121"/>
      <c r="W7" s="16"/>
      <c r="X7" s="16"/>
    </row>
    <row r="8" spans="1:24" ht="60">
      <c r="A8" s="27"/>
      <c r="B8" s="118"/>
      <c r="C8" s="118"/>
      <c r="D8" s="118"/>
      <c r="E8" s="118"/>
      <c r="F8" s="118"/>
      <c r="G8" s="118"/>
      <c r="H8" s="28" t="s">
        <v>17</v>
      </c>
      <c r="I8" s="28" t="s">
        <v>18</v>
      </c>
      <c r="J8" s="28" t="s">
        <v>19</v>
      </c>
      <c r="K8" s="28" t="s">
        <v>20</v>
      </c>
      <c r="L8" s="28" t="s">
        <v>21</v>
      </c>
      <c r="M8" s="28" t="s">
        <v>22</v>
      </c>
      <c r="N8" s="28" t="s">
        <v>23</v>
      </c>
      <c r="O8" s="28" t="s">
        <v>24</v>
      </c>
      <c r="P8" s="29" t="s">
        <v>25</v>
      </c>
      <c r="Q8" s="29" t="s">
        <v>26</v>
      </c>
      <c r="R8" s="29" t="s">
        <v>28</v>
      </c>
      <c r="S8" s="29" t="s">
        <v>29</v>
      </c>
      <c r="T8" s="29" t="s">
        <v>14</v>
      </c>
      <c r="U8" s="29" t="s">
        <v>30</v>
      </c>
      <c r="V8" s="29" t="s">
        <v>31</v>
      </c>
      <c r="W8" s="47"/>
      <c r="X8" s="47"/>
    </row>
    <row r="9" spans="1:24" ht="35.25" customHeight="1">
      <c r="A9" s="31"/>
      <c r="B9" s="25">
        <v>1</v>
      </c>
      <c r="C9" s="46" t="s">
        <v>39</v>
      </c>
      <c r="D9" s="49" t="s">
        <v>40</v>
      </c>
      <c r="E9" s="45" t="s">
        <v>41</v>
      </c>
      <c r="F9" s="42" t="s">
        <v>35</v>
      </c>
      <c r="G9" s="42" t="s">
        <v>37</v>
      </c>
      <c r="H9" s="42"/>
      <c r="I9" s="46"/>
      <c r="J9" s="46"/>
      <c r="K9" s="46"/>
      <c r="L9" s="46"/>
      <c r="M9" s="46"/>
      <c r="N9" s="46"/>
      <c r="O9" s="46"/>
      <c r="P9" s="45">
        <f t="shared" ref="P9:P22" si="0">SUM(H9:O9)</f>
        <v>0</v>
      </c>
      <c r="Q9" s="52">
        <v>1.2291666666666666E-2</v>
      </c>
      <c r="R9" s="54">
        <f t="shared" ref="R9:R22" si="1">Q9*86400/15</f>
        <v>70.8</v>
      </c>
      <c r="S9" s="45">
        <v>0</v>
      </c>
      <c r="T9" s="50">
        <f t="shared" ref="T9:T17" si="2">SUM(P9+R9+S9)</f>
        <v>70.8</v>
      </c>
      <c r="U9" s="25">
        <v>1</v>
      </c>
      <c r="V9" s="53">
        <f>T9/$T$9</f>
        <v>1</v>
      </c>
      <c r="W9" s="31"/>
      <c r="X9" s="31"/>
    </row>
    <row r="10" spans="1:24" ht="35.25" customHeight="1">
      <c r="A10" s="31"/>
      <c r="B10" s="25">
        <v>2</v>
      </c>
      <c r="C10" s="55" t="s">
        <v>45</v>
      </c>
      <c r="D10" s="59" t="s">
        <v>46</v>
      </c>
      <c r="E10" s="45" t="s">
        <v>48</v>
      </c>
      <c r="F10" s="61" t="s">
        <v>35</v>
      </c>
      <c r="G10" s="61" t="s">
        <v>37</v>
      </c>
      <c r="H10" s="46"/>
      <c r="I10" s="46"/>
      <c r="J10" s="46"/>
      <c r="K10" s="46"/>
      <c r="L10" s="46"/>
      <c r="M10" s="46"/>
      <c r="N10" s="46"/>
      <c r="O10" s="46"/>
      <c r="P10" s="45">
        <f t="shared" si="0"/>
        <v>0</v>
      </c>
      <c r="Q10" s="48">
        <v>1.6215277777777776E-2</v>
      </c>
      <c r="R10" s="54">
        <f t="shared" si="1"/>
        <v>93.399999999999991</v>
      </c>
      <c r="S10" s="45">
        <v>0</v>
      </c>
      <c r="T10" s="50">
        <f t="shared" si="2"/>
        <v>93.399999999999991</v>
      </c>
      <c r="U10" s="25">
        <v>2</v>
      </c>
      <c r="V10" s="53">
        <f>T10/$T$9</f>
        <v>1.3192090395480225</v>
      </c>
      <c r="W10" s="31"/>
      <c r="X10" s="31"/>
    </row>
    <row r="11" spans="1:24" ht="35.25" customHeight="1">
      <c r="A11" s="31"/>
      <c r="B11" s="25">
        <v>3</v>
      </c>
      <c r="C11" s="55" t="s">
        <v>49</v>
      </c>
      <c r="D11" s="59" t="s">
        <v>50</v>
      </c>
      <c r="E11" s="45" t="s">
        <v>47</v>
      </c>
      <c r="F11" s="61" t="s">
        <v>42</v>
      </c>
      <c r="G11" s="61" t="s">
        <v>37</v>
      </c>
      <c r="H11" s="42"/>
      <c r="I11" s="46"/>
      <c r="J11" s="46"/>
      <c r="K11" s="46"/>
      <c r="L11" s="46"/>
      <c r="M11" s="46"/>
      <c r="N11" s="46"/>
      <c r="O11" s="46"/>
      <c r="P11" s="45">
        <f t="shared" si="0"/>
        <v>0</v>
      </c>
      <c r="Q11" s="52">
        <v>1.6493055555555556E-2</v>
      </c>
      <c r="R11" s="54">
        <f t="shared" si="1"/>
        <v>95</v>
      </c>
      <c r="S11" s="45">
        <v>0</v>
      </c>
      <c r="T11" s="50">
        <f t="shared" si="2"/>
        <v>95</v>
      </c>
      <c r="U11" s="25">
        <v>3</v>
      </c>
      <c r="V11" s="53">
        <f>T11/$T$9</f>
        <v>1.3418079096045199</v>
      </c>
      <c r="W11" s="31"/>
      <c r="X11" s="31"/>
    </row>
    <row r="12" spans="1:24" ht="35.25" customHeight="1">
      <c r="A12" s="31"/>
      <c r="B12" s="25">
        <v>4</v>
      </c>
      <c r="C12" s="55" t="s">
        <v>52</v>
      </c>
      <c r="D12" s="59" t="s">
        <v>54</v>
      </c>
      <c r="E12" s="45" t="s">
        <v>56</v>
      </c>
      <c r="F12" s="61" t="s">
        <v>35</v>
      </c>
      <c r="G12" s="61" t="s">
        <v>37</v>
      </c>
      <c r="H12" s="42"/>
      <c r="I12" s="46"/>
      <c r="J12" s="46"/>
      <c r="K12" s="46"/>
      <c r="L12" s="46"/>
      <c r="M12" s="46"/>
      <c r="N12" s="46"/>
      <c r="O12" s="46"/>
      <c r="P12" s="45">
        <f t="shared" si="0"/>
        <v>0</v>
      </c>
      <c r="Q12" s="52">
        <v>1.7824074074074076E-2</v>
      </c>
      <c r="R12" s="54">
        <f t="shared" si="1"/>
        <v>102.66666666666669</v>
      </c>
      <c r="S12" s="45">
        <v>0</v>
      </c>
      <c r="T12" s="50">
        <f t="shared" si="2"/>
        <v>102.66666666666669</v>
      </c>
      <c r="U12" s="25">
        <v>4</v>
      </c>
      <c r="V12" s="53">
        <f>T12/$T$9</f>
        <v>1.450094161958569</v>
      </c>
      <c r="W12" s="31"/>
      <c r="X12" s="31"/>
    </row>
    <row r="13" spans="1:24" ht="35.25" customHeight="1">
      <c r="A13" s="31"/>
      <c r="B13" s="76">
        <v>5</v>
      </c>
      <c r="C13" s="106" t="s">
        <v>184</v>
      </c>
      <c r="D13" s="106" t="s">
        <v>70</v>
      </c>
      <c r="E13" s="106" t="s">
        <v>71</v>
      </c>
      <c r="F13" s="107" t="s">
        <v>35</v>
      </c>
      <c r="G13" s="107" t="s">
        <v>37</v>
      </c>
      <c r="H13" s="80"/>
      <c r="I13" s="80"/>
      <c r="J13" s="80"/>
      <c r="K13" s="82">
        <v>5</v>
      </c>
      <c r="L13" s="80"/>
      <c r="M13" s="80"/>
      <c r="N13" s="80"/>
      <c r="O13" s="82"/>
      <c r="P13" s="84">
        <f t="shared" si="0"/>
        <v>5</v>
      </c>
      <c r="Q13" s="108">
        <v>1.7997685185185186E-2</v>
      </c>
      <c r="R13" s="54">
        <f>Q13*86400/15</f>
        <v>103.66666666666667</v>
      </c>
      <c r="S13" s="78">
        <v>0</v>
      </c>
      <c r="T13" s="50">
        <f>SUM(P13+R13)</f>
        <v>108.66666666666667</v>
      </c>
      <c r="U13" s="76">
        <v>5</v>
      </c>
      <c r="V13" s="53">
        <f>T13/$T$9</f>
        <v>1.5348399246704332</v>
      </c>
      <c r="W13" s="31"/>
      <c r="X13" s="31"/>
    </row>
    <row r="14" spans="1:24" ht="35.25" customHeight="1">
      <c r="A14" s="31"/>
      <c r="B14" s="25">
        <v>6</v>
      </c>
      <c r="C14" s="55" t="s">
        <v>85</v>
      </c>
      <c r="D14" s="59" t="s">
        <v>86</v>
      </c>
      <c r="E14" s="45" t="s">
        <v>87</v>
      </c>
      <c r="F14" s="74" t="s">
        <v>170</v>
      </c>
      <c r="G14" s="61" t="s">
        <v>37</v>
      </c>
      <c r="H14" s="42"/>
      <c r="I14" s="46"/>
      <c r="J14" s="46"/>
      <c r="K14" s="45">
        <v>3</v>
      </c>
      <c r="L14" s="46"/>
      <c r="M14" s="46"/>
      <c r="N14" s="46"/>
      <c r="O14" s="46"/>
      <c r="P14" s="45">
        <f t="shared" si="0"/>
        <v>3</v>
      </c>
      <c r="Q14" s="48">
        <v>2.585648148148148E-2</v>
      </c>
      <c r="R14" s="54">
        <f t="shared" si="1"/>
        <v>148.93333333333334</v>
      </c>
      <c r="S14" s="45">
        <v>0</v>
      </c>
      <c r="T14" s="50">
        <f t="shared" si="2"/>
        <v>151.93333333333334</v>
      </c>
      <c r="U14" s="25">
        <v>6</v>
      </c>
      <c r="V14" s="53">
        <f t="shared" ref="V14:V17" si="3">T14/$T$9</f>
        <v>2.1459510357815446</v>
      </c>
      <c r="W14" s="31"/>
      <c r="X14" s="31"/>
    </row>
    <row r="15" spans="1:24" ht="35.25" customHeight="1">
      <c r="A15" s="31"/>
      <c r="B15" s="25">
        <v>7</v>
      </c>
      <c r="C15" s="55" t="s">
        <v>90</v>
      </c>
      <c r="D15" s="59" t="s">
        <v>92</v>
      </c>
      <c r="E15" s="88" t="s">
        <v>93</v>
      </c>
      <c r="F15" s="74" t="s">
        <v>171</v>
      </c>
      <c r="G15" s="61" t="s">
        <v>37</v>
      </c>
      <c r="H15" s="42"/>
      <c r="I15" s="46"/>
      <c r="J15" s="46"/>
      <c r="K15" s="46"/>
      <c r="L15" s="46"/>
      <c r="M15" s="45">
        <v>1</v>
      </c>
      <c r="N15" s="46"/>
      <c r="O15" s="46"/>
      <c r="P15" s="45">
        <f t="shared" si="0"/>
        <v>1</v>
      </c>
      <c r="Q15" s="48">
        <v>2.6875E-2</v>
      </c>
      <c r="R15" s="54">
        <f t="shared" si="1"/>
        <v>154.80000000000001</v>
      </c>
      <c r="S15" s="45">
        <v>0</v>
      </c>
      <c r="T15" s="50">
        <f t="shared" si="2"/>
        <v>155.80000000000001</v>
      </c>
      <c r="U15" s="25">
        <v>7</v>
      </c>
      <c r="V15" s="53">
        <f t="shared" si="3"/>
        <v>2.2005649717514126</v>
      </c>
      <c r="W15" s="31"/>
      <c r="X15" s="31"/>
    </row>
    <row r="16" spans="1:24" ht="35.25" customHeight="1">
      <c r="A16" s="33"/>
      <c r="B16" s="25">
        <v>8</v>
      </c>
      <c r="C16" s="46" t="s">
        <v>95</v>
      </c>
      <c r="D16" s="45" t="s">
        <v>96</v>
      </c>
      <c r="E16" s="45" t="s">
        <v>97</v>
      </c>
      <c r="F16" s="74" t="s">
        <v>170</v>
      </c>
      <c r="G16" s="42" t="s">
        <v>37</v>
      </c>
      <c r="H16" s="46"/>
      <c r="I16" s="46"/>
      <c r="J16" s="46"/>
      <c r="K16" s="46"/>
      <c r="L16" s="46"/>
      <c r="M16" s="46"/>
      <c r="N16" s="46"/>
      <c r="O16" s="46"/>
      <c r="P16" s="45">
        <f t="shared" si="0"/>
        <v>0</v>
      </c>
      <c r="Q16" s="52">
        <v>1.7361111111111112E-2</v>
      </c>
      <c r="R16" s="54">
        <f t="shared" si="1"/>
        <v>100</v>
      </c>
      <c r="S16" s="45">
        <v>200</v>
      </c>
      <c r="T16" s="50">
        <f t="shared" si="2"/>
        <v>300</v>
      </c>
      <c r="U16" s="25">
        <v>8</v>
      </c>
      <c r="V16" s="53">
        <f t="shared" si="3"/>
        <v>4.2372881355932206</v>
      </c>
      <c r="W16" s="31"/>
      <c r="X16" s="31"/>
    </row>
    <row r="17" spans="1:24" ht="35.25" customHeight="1">
      <c r="A17" s="31"/>
      <c r="B17" s="25">
        <v>9</v>
      </c>
      <c r="C17" s="46" t="s">
        <v>98</v>
      </c>
      <c r="D17" s="45" t="s">
        <v>99</v>
      </c>
      <c r="E17" s="45" t="s">
        <v>100</v>
      </c>
      <c r="F17" s="28" t="s">
        <v>106</v>
      </c>
      <c r="G17" s="42" t="s">
        <v>37</v>
      </c>
      <c r="H17" s="42"/>
      <c r="I17" s="46"/>
      <c r="J17" s="46"/>
      <c r="K17" s="46"/>
      <c r="L17" s="46"/>
      <c r="M17" s="46"/>
      <c r="N17" s="46"/>
      <c r="O17" s="46"/>
      <c r="P17" s="45">
        <f t="shared" si="0"/>
        <v>0</v>
      </c>
      <c r="Q17" s="48">
        <v>2.0833333333333332E-2</v>
      </c>
      <c r="R17" s="54">
        <f t="shared" si="1"/>
        <v>120</v>
      </c>
      <c r="S17" s="45">
        <v>200</v>
      </c>
      <c r="T17" s="50">
        <f t="shared" si="2"/>
        <v>320</v>
      </c>
      <c r="U17" s="25">
        <v>9</v>
      </c>
      <c r="V17" s="53">
        <f t="shared" si="3"/>
        <v>4.5197740112994351</v>
      </c>
      <c r="W17" s="31"/>
      <c r="X17" s="31"/>
    </row>
    <row r="18" spans="1:24" ht="35.25" customHeight="1">
      <c r="A18" s="31"/>
      <c r="B18" s="25">
        <v>10</v>
      </c>
      <c r="C18" s="46" t="s">
        <v>103</v>
      </c>
      <c r="D18" s="45" t="s">
        <v>104</v>
      </c>
      <c r="E18" s="45" t="s">
        <v>105</v>
      </c>
      <c r="F18" s="90" t="s">
        <v>106</v>
      </c>
      <c r="G18" s="42" t="s">
        <v>37</v>
      </c>
      <c r="H18" s="42"/>
      <c r="I18" s="46"/>
      <c r="J18" s="46"/>
      <c r="K18" s="46"/>
      <c r="L18" s="46"/>
      <c r="M18" s="46"/>
      <c r="N18" s="46"/>
      <c r="O18" s="46"/>
      <c r="P18" s="45">
        <f t="shared" si="0"/>
        <v>0</v>
      </c>
      <c r="Q18" s="52">
        <v>1.7361111111111112E-2</v>
      </c>
      <c r="R18" s="54">
        <f t="shared" si="1"/>
        <v>100</v>
      </c>
      <c r="S18" s="45"/>
      <c r="T18" s="46"/>
      <c r="U18" s="90" t="s">
        <v>73</v>
      </c>
      <c r="V18" s="53"/>
      <c r="W18" s="31"/>
      <c r="X18" s="31"/>
    </row>
    <row r="19" spans="1:24" ht="30">
      <c r="A19" s="31"/>
      <c r="B19" s="25">
        <v>11</v>
      </c>
      <c r="C19" s="70" t="s">
        <v>107</v>
      </c>
      <c r="D19" s="59" t="s">
        <v>108</v>
      </c>
      <c r="E19" s="45" t="s">
        <v>109</v>
      </c>
      <c r="F19" s="61" t="s">
        <v>174</v>
      </c>
      <c r="G19" s="74" t="s">
        <v>37</v>
      </c>
      <c r="H19" s="46"/>
      <c r="I19" s="46"/>
      <c r="J19" s="46"/>
      <c r="K19" s="46"/>
      <c r="L19" s="46"/>
      <c r="M19" s="46"/>
      <c r="N19" s="46"/>
      <c r="O19" s="46"/>
      <c r="P19" s="45">
        <f t="shared" si="0"/>
        <v>0</v>
      </c>
      <c r="Q19" s="48">
        <v>2.0393518518518519E-2</v>
      </c>
      <c r="R19" s="54">
        <f t="shared" si="1"/>
        <v>117.46666666666667</v>
      </c>
      <c r="S19" s="46"/>
      <c r="T19" s="46"/>
      <c r="U19" s="90" t="s">
        <v>73</v>
      </c>
      <c r="V19" s="53"/>
      <c r="W19" s="31"/>
      <c r="X19" s="31"/>
    </row>
    <row r="20" spans="1:24" ht="30">
      <c r="A20" s="31"/>
      <c r="B20" s="25">
        <v>12</v>
      </c>
      <c r="C20" s="55" t="s">
        <v>110</v>
      </c>
      <c r="D20" s="59" t="s">
        <v>111</v>
      </c>
      <c r="E20" s="45" t="s">
        <v>112</v>
      </c>
      <c r="F20" s="28" t="s">
        <v>172</v>
      </c>
      <c r="G20" s="61" t="s">
        <v>37</v>
      </c>
      <c r="H20" s="45">
        <v>5</v>
      </c>
      <c r="I20" s="46"/>
      <c r="J20" s="46"/>
      <c r="K20" s="46"/>
      <c r="L20" s="46"/>
      <c r="M20" s="46"/>
      <c r="N20" s="46"/>
      <c r="O20" s="45">
        <v>22</v>
      </c>
      <c r="P20" s="45">
        <f t="shared" si="0"/>
        <v>27</v>
      </c>
      <c r="Q20" s="48">
        <v>2.0775462962962964E-2</v>
      </c>
      <c r="R20" s="54">
        <f t="shared" si="1"/>
        <v>119.66666666666669</v>
      </c>
      <c r="S20" s="46"/>
      <c r="T20" s="46"/>
      <c r="U20" s="90" t="s">
        <v>73</v>
      </c>
      <c r="V20" s="53"/>
      <c r="W20" s="31"/>
      <c r="X20" s="31"/>
    </row>
    <row r="21" spans="1:24" ht="30">
      <c r="A21" s="31"/>
      <c r="B21" s="25">
        <v>13</v>
      </c>
      <c r="C21" s="55" t="s">
        <v>113</v>
      </c>
      <c r="D21" s="59" t="s">
        <v>114</v>
      </c>
      <c r="E21" s="45" t="s">
        <v>58</v>
      </c>
      <c r="F21" s="61" t="s">
        <v>35</v>
      </c>
      <c r="G21" s="61" t="s">
        <v>37</v>
      </c>
      <c r="H21" s="46"/>
      <c r="I21" s="46"/>
      <c r="J21" s="46"/>
      <c r="K21" s="46"/>
      <c r="L21" s="46"/>
      <c r="M21" s="46"/>
      <c r="N21" s="46"/>
      <c r="O21" s="46"/>
      <c r="P21" s="45">
        <f t="shared" si="0"/>
        <v>0</v>
      </c>
      <c r="Q21" s="48">
        <v>2.4027777777777776E-2</v>
      </c>
      <c r="R21" s="54">
        <f t="shared" si="1"/>
        <v>138.4</v>
      </c>
      <c r="S21" s="46"/>
      <c r="T21" s="46"/>
      <c r="U21" s="90" t="s">
        <v>73</v>
      </c>
      <c r="V21" s="53"/>
      <c r="W21" s="31"/>
      <c r="X21" s="31"/>
    </row>
    <row r="22" spans="1:24" ht="30">
      <c r="A22" s="31"/>
      <c r="B22" s="91">
        <v>14</v>
      </c>
      <c r="C22" s="92" t="s">
        <v>115</v>
      </c>
      <c r="D22" s="92" t="s">
        <v>116</v>
      </c>
      <c r="E22" s="93" t="s">
        <v>34</v>
      </c>
      <c r="F22" s="94" t="s">
        <v>35</v>
      </c>
      <c r="G22" s="94" t="s">
        <v>37</v>
      </c>
      <c r="H22" s="95"/>
      <c r="I22" s="95"/>
      <c r="J22" s="95"/>
      <c r="K22" s="95"/>
      <c r="L22" s="95"/>
      <c r="M22" s="95"/>
      <c r="N22" s="95"/>
      <c r="O22" s="96">
        <v>8</v>
      </c>
      <c r="P22" s="96">
        <f t="shared" si="0"/>
        <v>8</v>
      </c>
      <c r="Q22" s="97">
        <v>3.3912037037037039E-2</v>
      </c>
      <c r="R22" s="54">
        <f t="shared" si="1"/>
        <v>195.33333333333334</v>
      </c>
      <c r="S22" s="95"/>
      <c r="T22" s="46"/>
      <c r="U22" s="90" t="s">
        <v>73</v>
      </c>
      <c r="V22" s="98"/>
      <c r="W22" s="99"/>
      <c r="X22" s="99"/>
    </row>
    <row r="23" spans="1:24" ht="1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>
      <c r="A24" s="6"/>
      <c r="B24" s="115" t="s">
        <v>78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6"/>
      <c r="S24" s="6"/>
      <c r="T24" s="6"/>
      <c r="U24" s="6"/>
      <c r="V24" s="6"/>
      <c r="W24" s="6"/>
      <c r="X24" s="6"/>
    </row>
    <row r="25" spans="1:24">
      <c r="A25" s="6"/>
      <c r="B25" s="115" t="s">
        <v>82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spans="1:24">
      <c r="A26" s="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</sheetData>
  <mergeCells count="16">
    <mergeCell ref="B2:Q2"/>
    <mergeCell ref="B3:Q3"/>
    <mergeCell ref="B5:Q5"/>
    <mergeCell ref="B6:D6"/>
    <mergeCell ref="B25:X25"/>
    <mergeCell ref="B4:F4"/>
    <mergeCell ref="G4:Q4"/>
    <mergeCell ref="G7:G8"/>
    <mergeCell ref="Q7:V7"/>
    <mergeCell ref="H7:O7"/>
    <mergeCell ref="F7:F8"/>
    <mergeCell ref="E7:E8"/>
    <mergeCell ref="B24:Q24"/>
    <mergeCell ref="B7:B8"/>
    <mergeCell ref="C7:C8"/>
    <mergeCell ref="D7:D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985"/>
  <sheetViews>
    <sheetView topLeftCell="B7" zoomScaleNormal="100" workbookViewId="0">
      <selection activeCell="B16" sqref="B16:Q16"/>
    </sheetView>
  </sheetViews>
  <sheetFormatPr defaultColWidth="14.42578125" defaultRowHeight="15.75" customHeight="1"/>
  <cols>
    <col min="1" max="1" width="4" customWidth="1"/>
    <col min="2" max="2" width="4.28515625" customWidth="1"/>
    <col min="3" max="3" width="8.140625" customWidth="1"/>
    <col min="4" max="4" width="26.85546875" customWidth="1"/>
    <col min="5" max="5" width="7.28515625" customWidth="1"/>
    <col min="6" max="6" width="14.42578125" customWidth="1"/>
    <col min="7" max="7" width="16.28515625" customWidth="1"/>
    <col min="8" max="15" width="5.140625" customWidth="1"/>
    <col min="16" max="16" width="12.42578125" customWidth="1"/>
    <col min="17" max="17" width="13.140625" customWidth="1"/>
  </cols>
  <sheetData>
    <row r="1" spans="1:24">
      <c r="A1" s="3"/>
      <c r="B1" s="3"/>
      <c r="C1" s="3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>
      <c r="A2" s="3"/>
      <c r="B2" s="138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7"/>
      <c r="S2" s="7"/>
      <c r="T2" s="7"/>
      <c r="U2" s="7"/>
      <c r="V2" s="7"/>
      <c r="W2" s="7"/>
      <c r="X2" s="7"/>
    </row>
    <row r="3" spans="1:24" ht="20.25">
      <c r="A3" s="14"/>
      <c r="B3" s="139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7"/>
      <c r="S3" s="7"/>
      <c r="T3" s="7"/>
      <c r="U3" s="7"/>
      <c r="V3" s="7"/>
      <c r="W3" s="7"/>
      <c r="X3" s="7"/>
    </row>
    <row r="4" spans="1:24">
      <c r="A4" s="19"/>
      <c r="B4" s="137" t="s">
        <v>2</v>
      </c>
      <c r="C4" s="116"/>
      <c r="D4" s="116"/>
      <c r="E4" s="116"/>
      <c r="F4" s="116"/>
      <c r="G4" s="136" t="s">
        <v>3</v>
      </c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7"/>
      <c r="S4" s="7"/>
      <c r="T4" s="7"/>
      <c r="U4" s="7"/>
      <c r="V4" s="7"/>
      <c r="W4" s="7"/>
      <c r="X4" s="7"/>
    </row>
    <row r="5" spans="1:24" ht="51" customHeight="1">
      <c r="A5" s="21"/>
      <c r="B5" s="147" t="s">
        <v>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7"/>
      <c r="S5" s="7"/>
      <c r="T5" s="7"/>
      <c r="U5" s="7"/>
      <c r="V5" s="7"/>
      <c r="W5" s="7"/>
      <c r="X5" s="7"/>
    </row>
    <row r="6" spans="1:24" ht="14.25">
      <c r="A6" s="22"/>
      <c r="B6" s="130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24"/>
      <c r="S6" s="24"/>
      <c r="T6" s="24"/>
      <c r="U6" s="24"/>
      <c r="V6" s="24"/>
      <c r="W6" s="24"/>
      <c r="X6" s="24"/>
    </row>
    <row r="7" spans="1:24" ht="14.25" customHeight="1">
      <c r="A7" s="22"/>
      <c r="B7" s="132" t="s">
        <v>6</v>
      </c>
      <c r="C7" s="132" t="s">
        <v>8</v>
      </c>
      <c r="D7" s="132" t="s">
        <v>9</v>
      </c>
      <c r="E7" s="132" t="s">
        <v>10</v>
      </c>
      <c r="F7" s="132" t="s">
        <v>11</v>
      </c>
      <c r="G7" s="132" t="s">
        <v>12</v>
      </c>
      <c r="H7" s="133" t="s">
        <v>15</v>
      </c>
      <c r="I7" s="126"/>
      <c r="J7" s="126"/>
      <c r="K7" s="126"/>
      <c r="L7" s="126"/>
      <c r="M7" s="126"/>
      <c r="N7" s="126"/>
      <c r="O7" s="134"/>
      <c r="P7" s="135" t="s">
        <v>14</v>
      </c>
      <c r="Q7" s="121"/>
      <c r="R7" s="121"/>
      <c r="S7" s="121"/>
      <c r="T7" s="121"/>
      <c r="U7" s="121"/>
      <c r="V7" s="121"/>
      <c r="W7" s="22"/>
      <c r="X7" s="22"/>
    </row>
    <row r="8" spans="1:24" ht="60">
      <c r="A8" s="30"/>
      <c r="B8" s="118"/>
      <c r="C8" s="118"/>
      <c r="D8" s="118"/>
      <c r="E8" s="118"/>
      <c r="F8" s="118"/>
      <c r="G8" s="118"/>
      <c r="H8" s="34" t="s">
        <v>17</v>
      </c>
      <c r="I8" s="34" t="s">
        <v>18</v>
      </c>
      <c r="J8" s="34" t="s">
        <v>19</v>
      </c>
      <c r="K8" s="34" t="s">
        <v>20</v>
      </c>
      <c r="L8" s="34" t="s">
        <v>21</v>
      </c>
      <c r="M8" s="34" t="s">
        <v>22</v>
      </c>
      <c r="N8" s="34" t="s">
        <v>23</v>
      </c>
      <c r="O8" s="34" t="s">
        <v>24</v>
      </c>
      <c r="P8" s="36" t="s">
        <v>25</v>
      </c>
      <c r="Q8" s="36" t="s">
        <v>26</v>
      </c>
      <c r="R8" s="36" t="s">
        <v>28</v>
      </c>
      <c r="S8" s="36" t="s">
        <v>29</v>
      </c>
      <c r="T8" s="36" t="s">
        <v>14</v>
      </c>
      <c r="U8" s="36" t="s">
        <v>30</v>
      </c>
      <c r="V8" s="36" t="s">
        <v>31</v>
      </c>
      <c r="W8" s="38"/>
      <c r="X8" s="38"/>
    </row>
    <row r="9" spans="1:24" ht="34.5" customHeight="1">
      <c r="A9" s="39"/>
      <c r="B9" s="41">
        <v>1</v>
      </c>
      <c r="C9" s="43" t="s">
        <v>36</v>
      </c>
      <c r="D9" s="44" t="s">
        <v>165</v>
      </c>
      <c r="E9" s="51" t="s">
        <v>38</v>
      </c>
      <c r="F9" s="56" t="s">
        <v>42</v>
      </c>
      <c r="G9" s="51" t="s">
        <v>37</v>
      </c>
      <c r="H9" s="56"/>
      <c r="I9" s="43"/>
      <c r="J9" s="43"/>
      <c r="K9" s="43"/>
      <c r="L9" s="43"/>
      <c r="M9" s="43"/>
      <c r="N9" s="43"/>
      <c r="O9" s="43"/>
      <c r="P9" s="51">
        <f t="shared" ref="P9:P13" si="0">SUM(H9:O9)</f>
        <v>0</v>
      </c>
      <c r="Q9" s="58">
        <v>6.8402777777777776E-3</v>
      </c>
      <c r="R9" s="60">
        <f t="shared" ref="R9:R12" si="1">Q9*86400/15</f>
        <v>39.4</v>
      </c>
      <c r="S9" s="51">
        <v>0</v>
      </c>
      <c r="T9" s="62">
        <f t="shared" ref="T9:T11" si="2">SUM(P9+R9+S9)</f>
        <v>39.4</v>
      </c>
      <c r="U9" s="63">
        <v>1</v>
      </c>
      <c r="V9" s="64">
        <f t="shared" ref="V9:V11" si="3">T9/$T$9</f>
        <v>1</v>
      </c>
      <c r="W9" s="65"/>
      <c r="X9" s="65"/>
    </row>
    <row r="10" spans="1:24" ht="35.25" customHeight="1">
      <c r="A10" s="39"/>
      <c r="B10" s="66">
        <v>2</v>
      </c>
      <c r="C10" s="67" t="s">
        <v>51</v>
      </c>
      <c r="D10" s="68" t="s">
        <v>166</v>
      </c>
      <c r="E10" s="51" t="s">
        <v>58</v>
      </c>
      <c r="F10" s="69" t="s">
        <v>35</v>
      </c>
      <c r="G10" s="51" t="s">
        <v>37</v>
      </c>
      <c r="H10" s="56"/>
      <c r="I10" s="43"/>
      <c r="J10" s="43"/>
      <c r="K10" s="43"/>
      <c r="L10" s="51">
        <v>5</v>
      </c>
      <c r="M10" s="43"/>
      <c r="N10" s="43"/>
      <c r="O10" s="43"/>
      <c r="P10" s="51">
        <f t="shared" si="0"/>
        <v>5</v>
      </c>
      <c r="Q10" s="58">
        <v>7.8356481481481489E-3</v>
      </c>
      <c r="R10" s="60">
        <f t="shared" si="1"/>
        <v>45.13333333333334</v>
      </c>
      <c r="S10" s="45">
        <v>0</v>
      </c>
      <c r="T10" s="62">
        <f t="shared" si="2"/>
        <v>50.13333333333334</v>
      </c>
      <c r="U10" s="63">
        <v>2</v>
      </c>
      <c r="V10" s="64">
        <f t="shared" si="3"/>
        <v>1.2724196277495772</v>
      </c>
      <c r="W10" s="65"/>
      <c r="X10" s="65"/>
    </row>
    <row r="11" spans="1:24" ht="35.25" customHeight="1">
      <c r="A11" s="65"/>
      <c r="B11" s="71">
        <v>3</v>
      </c>
      <c r="C11" s="73" t="s">
        <v>61</v>
      </c>
      <c r="D11" s="75" t="s">
        <v>167</v>
      </c>
      <c r="E11" s="51" t="s">
        <v>63</v>
      </c>
      <c r="F11" s="69" t="s">
        <v>64</v>
      </c>
      <c r="G11" s="51" t="s">
        <v>37</v>
      </c>
      <c r="H11" s="56"/>
      <c r="I11" s="43"/>
      <c r="J11" s="43"/>
      <c r="K11" s="43"/>
      <c r="L11" s="51">
        <v>5</v>
      </c>
      <c r="M11" s="43"/>
      <c r="N11" s="43"/>
      <c r="O11" s="43"/>
      <c r="P11" s="51">
        <f t="shared" si="0"/>
        <v>5</v>
      </c>
      <c r="Q11" s="77">
        <v>1.2627314814814815E-2</v>
      </c>
      <c r="R11" s="60">
        <f t="shared" si="1"/>
        <v>72.733333333333334</v>
      </c>
      <c r="S11" s="51">
        <v>0</v>
      </c>
      <c r="T11" s="62">
        <f t="shared" si="2"/>
        <v>77.733333333333334</v>
      </c>
      <c r="U11" s="63">
        <v>3</v>
      </c>
      <c r="V11" s="64">
        <f t="shared" si="3"/>
        <v>1.972927241962775</v>
      </c>
      <c r="W11" s="65"/>
      <c r="X11" s="65"/>
    </row>
    <row r="12" spans="1:24" ht="35.25" customHeight="1">
      <c r="A12" s="65"/>
      <c r="B12" s="71">
        <v>4</v>
      </c>
      <c r="C12" s="73" t="s">
        <v>69</v>
      </c>
      <c r="D12" s="79" t="s">
        <v>168</v>
      </c>
      <c r="E12" s="51" t="s">
        <v>72</v>
      </c>
      <c r="F12" s="69" t="s">
        <v>42</v>
      </c>
      <c r="G12" s="51" t="s">
        <v>37</v>
      </c>
      <c r="H12" s="56"/>
      <c r="I12" s="51">
        <v>5</v>
      </c>
      <c r="J12" s="43"/>
      <c r="K12" s="43"/>
      <c r="L12" s="51">
        <f>5+5</f>
        <v>10</v>
      </c>
      <c r="M12" s="43"/>
      <c r="N12" s="43"/>
      <c r="O12" s="43"/>
      <c r="P12" s="51">
        <f t="shared" si="0"/>
        <v>15</v>
      </c>
      <c r="Q12" s="77">
        <v>1.699074074074074E-2</v>
      </c>
      <c r="R12" s="60">
        <f t="shared" si="1"/>
        <v>97.86666666666666</v>
      </c>
      <c r="S12" s="51"/>
      <c r="T12" s="43"/>
      <c r="U12" s="51" t="s">
        <v>73</v>
      </c>
      <c r="V12" s="64"/>
      <c r="W12" s="65"/>
      <c r="X12" s="65"/>
    </row>
    <row r="13" spans="1:24" ht="30.75" customHeight="1">
      <c r="A13" s="65"/>
      <c r="B13" s="71">
        <v>5</v>
      </c>
      <c r="C13" s="43" t="s">
        <v>74</v>
      </c>
      <c r="D13" s="67" t="s">
        <v>169</v>
      </c>
      <c r="E13" s="51" t="s">
        <v>75</v>
      </c>
      <c r="F13" s="28" t="s">
        <v>173</v>
      </c>
      <c r="G13" s="51" t="s">
        <v>37</v>
      </c>
      <c r="H13" s="51">
        <v>3</v>
      </c>
      <c r="I13" s="43"/>
      <c r="J13" s="51">
        <f>3+5</f>
        <v>8</v>
      </c>
      <c r="K13" s="43"/>
      <c r="L13" s="43"/>
      <c r="M13" s="43"/>
      <c r="N13" s="43"/>
      <c r="O13" s="43"/>
      <c r="P13" s="51">
        <f t="shared" si="0"/>
        <v>11</v>
      </c>
      <c r="Q13" s="51" t="s">
        <v>76</v>
      </c>
      <c r="R13" s="51" t="s">
        <v>76</v>
      </c>
      <c r="S13" s="43"/>
      <c r="T13" s="51" t="s">
        <v>76</v>
      </c>
      <c r="U13" s="46"/>
      <c r="V13" s="64"/>
      <c r="W13" s="31"/>
      <c r="X13" s="31"/>
    </row>
    <row r="14" spans="1:24" s="114" customFormat="1" ht="15">
      <c r="A14" s="109"/>
      <c r="B14" s="110"/>
      <c r="C14" s="111" t="s">
        <v>175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2"/>
      <c r="S14" s="112"/>
      <c r="T14" s="112"/>
      <c r="U14" s="112"/>
      <c r="V14" s="113"/>
      <c r="W14" s="112"/>
      <c r="X14" s="112"/>
    </row>
    <row r="15" spans="1:24" ht="1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33"/>
      <c r="S15" s="31"/>
      <c r="T15" s="31"/>
      <c r="U15" s="31"/>
      <c r="V15" s="83"/>
      <c r="W15" s="31"/>
      <c r="X15" s="31"/>
    </row>
    <row r="16" spans="1:24">
      <c r="A16" s="7"/>
      <c r="B16" s="131" t="s">
        <v>78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85"/>
      <c r="S16" s="6"/>
      <c r="T16" s="6"/>
      <c r="U16" s="6"/>
      <c r="V16" s="86"/>
      <c r="W16" s="6"/>
      <c r="X16" s="6"/>
    </row>
    <row r="17" spans="1:24">
      <c r="A17" s="7"/>
      <c r="B17" s="115" t="s">
        <v>82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85"/>
      <c r="S17" s="85"/>
      <c r="T17" s="6"/>
      <c r="U17" s="6"/>
      <c r="V17" s="86"/>
      <c r="W17" s="6"/>
      <c r="X17" s="6"/>
    </row>
    <row r="18" spans="1:2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33"/>
      <c r="S18" s="33"/>
      <c r="T18" s="31"/>
      <c r="U18" s="31"/>
      <c r="V18" s="83"/>
      <c r="W18" s="31"/>
      <c r="X18" s="31"/>
    </row>
    <row r="19" spans="1:2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33"/>
      <c r="S19" s="33"/>
      <c r="T19" s="31"/>
      <c r="U19" s="31"/>
      <c r="V19" s="83"/>
      <c r="W19" s="31"/>
      <c r="X19" s="31"/>
    </row>
    <row r="20" spans="1:2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33"/>
      <c r="S20" s="33"/>
      <c r="T20" s="31"/>
      <c r="U20" s="31"/>
      <c r="V20" s="83"/>
      <c r="W20" s="31"/>
      <c r="X20" s="31"/>
    </row>
    <row r="21" spans="1:2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31"/>
      <c r="S21" s="31"/>
      <c r="T21" s="31"/>
      <c r="U21" s="31"/>
      <c r="V21" s="83"/>
      <c r="W21" s="31"/>
      <c r="X21" s="31"/>
    </row>
    <row r="22" spans="1:2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31"/>
      <c r="S22" s="31"/>
      <c r="T22" s="31"/>
      <c r="U22" s="31"/>
      <c r="V22" s="83"/>
      <c r="W22" s="31"/>
      <c r="X22" s="31"/>
    </row>
    <row r="23" spans="1:2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6"/>
      <c r="S23" s="6"/>
      <c r="T23" s="6"/>
      <c r="U23" s="6"/>
      <c r="V23" s="6"/>
      <c r="W23" s="6"/>
      <c r="X23" s="6"/>
    </row>
    <row r="24" spans="1: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1:2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1:2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1:2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1:2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1:2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1:2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1:2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1:2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1:2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1:2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1:2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1:2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1:2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1:2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1:2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1:2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1:2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1:2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1:2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1:2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1:2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1:2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1:2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1:2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1:2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1: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1:2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1:2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1:2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1:2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1:2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1:2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1:2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1:2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1:2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1:2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1:2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1:2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1:2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1:2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1:2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1:2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1:2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1:2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1:2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1:2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1:2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1:2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1:2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1:2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1:2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1:2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1:2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1:2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1:2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1:2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1:2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1:2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1:2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1:2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1:2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1:2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1:2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1:2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1:2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1:2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1:2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1:2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1:2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1:2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1:2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1:2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1:2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1:2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1:2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1:2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1:2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1:2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1:2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1:2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1:2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1:2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1:2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1:2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1:2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1:2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1:2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1:2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1:2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1:2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1:2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1:2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1:2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1:2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1:2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1:2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1:2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1:2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1:2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1:2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1:2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1:2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1:2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1:2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1:2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1:2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1:2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1:2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1:2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1:2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1:2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1:2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1:2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1:2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1:2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1:2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1:2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1:2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1:2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1:2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1:2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1:2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1:2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1:2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1:2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1: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1:2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1:2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1:2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1:2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1:2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1:2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1:2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1:2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1:2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1:2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1:2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1:2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1:2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1:2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1:2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1:2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1:2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1:2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1:2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1:2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1:2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1:2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1:2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1:2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1:2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1:2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1:2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1:2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1:2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1:2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1:2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1:2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1:2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1:2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1:2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1:2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1:2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1:2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1:2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1:2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1:2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1:2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1:2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1:2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1:2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1:2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1:2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1:2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1:2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1:2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1:2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1:2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1:2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1:2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1:2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1:2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1:2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1:2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1:2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1:2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1:2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1:2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1:2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1:2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1:2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1:2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1:2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1:2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1:2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1:2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1:2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1:2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1:2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1:2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1:2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1:2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1:2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1:2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1:2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1:2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1:2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1:2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1:2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1:2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1:2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1:2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1:2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1:2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1:2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1:2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1:2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1:2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1:2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1:2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1:2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1:2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1:2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1:2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1:2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1: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1:2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1:2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1:2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1:2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1:2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1:2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1:2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1:2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1:2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1:2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1:2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1:2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1:2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1:2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1:2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1:2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1:2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1:2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1:2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1:2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1:2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1:2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1:2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1:2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1:2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1:2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1:2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1:2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1:2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1:2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1:2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1:2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1:2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1:2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1:2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1:2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1:2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1:2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1:2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1:2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1:2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1:2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1:2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1:2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1:2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1:2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1:2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1:2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1:2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1:2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1:2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1:2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1:2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1:2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1:2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1:2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1:2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1:2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1:2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1:2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1:2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1:2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1:2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1:2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1:2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1:2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1:2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1:2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1:2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1:2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1:2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1:2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1:2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1:2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1:2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1:2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1:2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1:2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1:2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1:2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1:2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1:2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1:2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1:2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1:2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1:2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1:2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1:2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1:2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1:2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1:2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1:2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1:2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1:2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1:2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1:2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1:2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1:2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1:2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1: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1:2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1:2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1:2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1:2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1:2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1:2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1:2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1:2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1:2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1:2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1:2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1:2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1:2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1:2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1:2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1:2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1:2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1:2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1:2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1:2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1:2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1:2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1:2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1:2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1:2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1:2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1:2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1:2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1:2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1:2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1:2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1:2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1:2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1:2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1:2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1:2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1:2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1:2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1:2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1:2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1:2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1:2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1:2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1:2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1:2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1:2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1:2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1:2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1:2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1:2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1:2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1:2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1:2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1:2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1:2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1:2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1:2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1:2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1:2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1:2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1:2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1:2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1:2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1:2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1:2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1:2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1:2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1:2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1:2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1:2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1:2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1:2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1:2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1:2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1:2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1:2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1:2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1:2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1:2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1:2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1:2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1:2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1:2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1:2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1:2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1:2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1:2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1:2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1:2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1:2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1:2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1:2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1:2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1:2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1:2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1:2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1:2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1:2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1:2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1: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1:2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1:2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1:2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1:2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1:2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1:2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1:2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1:2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1:2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1:2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1:2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1:2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1:2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1:2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1:2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1:2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1:2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1:2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1:2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1:2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1:2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1:2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1:2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1:2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1:2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1:2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1:2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1:2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1:2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1:2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1:2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1:2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1:2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1:2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1:2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1:2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1:2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1:2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1:2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1:2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1:2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1:2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1:2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1:2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1:2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1:2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1:2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1:2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1:2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1:2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1:2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1:2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1:2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1:2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1:2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1:2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1:2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1:2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1:2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1:2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1:2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1:2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1:2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1:2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1:2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1:2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1:2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1:2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1:2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1:2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1:2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1:2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1:2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1:2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1:2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1:2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1:2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1:2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1:2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1:2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1:2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1:2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1:2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1:2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1:2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1:2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1:2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1:2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1:2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1:2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1:2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1:2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1:2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1:2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1:2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1:2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1:2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1:2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1:2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1: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1:2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1:2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1:2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1:2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1:2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1:2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1:2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1:24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1:24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1:2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1:24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1:24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1:24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1:24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1:24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1:24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1:24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1:24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1:24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1:2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1:24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1:24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1:24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1:24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1:24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1:24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1:24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1:24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 spans="1:24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 spans="1:2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 spans="1:24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 spans="1:24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 spans="1:24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 spans="1:24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 spans="1:24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 spans="1:24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 spans="1:24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 spans="1:24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 spans="1:24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 spans="1:2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 spans="1:24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 spans="1:24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 spans="1:24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 spans="1:24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 spans="1:24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 spans="1:24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 spans="1:24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 spans="1:24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 spans="1:24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 spans="1:2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 spans="1:24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 spans="1:24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 spans="1:24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 spans="1:24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 spans="1:24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 spans="1:24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 spans="1:24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 spans="1:24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 spans="1:24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 spans="1:2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 spans="1:24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</row>
  </sheetData>
  <mergeCells count="16">
    <mergeCell ref="G4:Q4"/>
    <mergeCell ref="B4:F4"/>
    <mergeCell ref="B2:Q2"/>
    <mergeCell ref="B3:Q3"/>
    <mergeCell ref="B5:Q5"/>
    <mergeCell ref="B6:Q6"/>
    <mergeCell ref="B16:Q16"/>
    <mergeCell ref="B17:Q17"/>
    <mergeCell ref="B7:B8"/>
    <mergeCell ref="C7:C8"/>
    <mergeCell ref="D7:D8"/>
    <mergeCell ref="E7:E8"/>
    <mergeCell ref="H7:O7"/>
    <mergeCell ref="F7:F8"/>
    <mergeCell ref="G7:G8"/>
    <mergeCell ref="P7:V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001"/>
  <sheetViews>
    <sheetView topLeftCell="A22" workbookViewId="0">
      <selection activeCell="E26" sqref="E26"/>
    </sheetView>
  </sheetViews>
  <sheetFormatPr defaultColWidth="14.42578125" defaultRowHeight="15.75" customHeight="1"/>
  <cols>
    <col min="1" max="1" width="4" customWidth="1"/>
    <col min="2" max="2" width="4.28515625" customWidth="1"/>
    <col min="3" max="3" width="8.42578125" customWidth="1"/>
    <col min="4" max="4" width="23.28515625" customWidth="1"/>
    <col min="5" max="5" width="7.28515625" customWidth="1"/>
    <col min="6" max="6" width="14.42578125" customWidth="1"/>
    <col min="7" max="7" width="20.85546875" customWidth="1"/>
    <col min="8" max="12" width="5.140625" customWidth="1"/>
    <col min="13" max="14" width="12.42578125" customWidth="1"/>
    <col min="17" max="17" width="12.42578125" customWidth="1"/>
    <col min="18" max="18" width="10.8554687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4"/>
      <c r="K1" s="4"/>
      <c r="L1" s="4"/>
      <c r="M1" s="6"/>
      <c r="N1" s="6"/>
      <c r="O1" s="6"/>
      <c r="P1" s="6"/>
      <c r="Q1" s="6"/>
      <c r="R1" s="6"/>
      <c r="S1" s="6"/>
    </row>
    <row r="2" spans="1:19">
      <c r="A2" s="2"/>
      <c r="B2" s="124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"/>
      <c r="P2" s="6"/>
      <c r="Q2" s="6"/>
      <c r="R2" s="6"/>
      <c r="S2" s="6"/>
    </row>
    <row r="3" spans="1:19" ht="20.25">
      <c r="A3" s="9"/>
      <c r="B3" s="128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6"/>
      <c r="P3" s="6"/>
      <c r="Q3" s="6"/>
      <c r="R3" s="6"/>
      <c r="S3" s="6"/>
    </row>
    <row r="4" spans="1:19" ht="21.75" customHeight="1">
      <c r="A4" s="13"/>
      <c r="B4" s="127" t="s">
        <v>2</v>
      </c>
      <c r="C4" s="116"/>
      <c r="D4" s="116"/>
      <c r="E4" s="116"/>
      <c r="F4" s="116"/>
      <c r="G4" s="123" t="s">
        <v>3</v>
      </c>
      <c r="H4" s="116"/>
      <c r="I4" s="116"/>
      <c r="J4" s="116"/>
      <c r="K4" s="116"/>
      <c r="L4" s="116"/>
      <c r="M4" s="116"/>
      <c r="N4" s="116"/>
      <c r="O4" s="6"/>
      <c r="P4" s="6"/>
      <c r="Q4" s="6"/>
      <c r="R4" s="6"/>
      <c r="S4" s="6"/>
    </row>
    <row r="5" spans="1:19" ht="80.25" customHeight="1">
      <c r="A5" s="18"/>
      <c r="B5" s="145" t="s">
        <v>117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6"/>
      <c r="P5" s="6"/>
      <c r="Q5" s="6"/>
      <c r="R5" s="6"/>
      <c r="S5" s="6"/>
    </row>
    <row r="6" spans="1:19" ht="14.25">
      <c r="A6" s="16"/>
      <c r="B6" s="142"/>
      <c r="C6" s="126"/>
      <c r="D6" s="126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  <c r="Q6" s="20"/>
      <c r="R6" s="20"/>
      <c r="S6" s="20"/>
    </row>
    <row r="7" spans="1:19" ht="14.25">
      <c r="A7" s="16"/>
      <c r="B7" s="141" t="s">
        <v>6</v>
      </c>
      <c r="C7" s="141" t="s">
        <v>8</v>
      </c>
      <c r="D7" s="141" t="s">
        <v>9</v>
      </c>
      <c r="E7" s="141" t="s">
        <v>10</v>
      </c>
      <c r="F7" s="141" t="s">
        <v>11</v>
      </c>
      <c r="G7" s="141" t="s">
        <v>12</v>
      </c>
      <c r="H7" s="140" t="s">
        <v>15</v>
      </c>
      <c r="I7" s="126"/>
      <c r="J7" s="126"/>
      <c r="K7" s="126"/>
      <c r="L7" s="134"/>
      <c r="M7" s="120" t="s">
        <v>14</v>
      </c>
      <c r="N7" s="121"/>
      <c r="O7" s="121"/>
      <c r="P7" s="121"/>
      <c r="Q7" s="121"/>
      <c r="R7" s="121"/>
      <c r="S7" s="121"/>
    </row>
    <row r="8" spans="1:19" ht="60">
      <c r="A8" s="101"/>
      <c r="B8" s="118"/>
      <c r="C8" s="118"/>
      <c r="D8" s="118"/>
      <c r="E8" s="118"/>
      <c r="F8" s="118"/>
      <c r="G8" s="118"/>
      <c r="H8" s="28" t="s">
        <v>17</v>
      </c>
      <c r="I8" s="28" t="s">
        <v>18</v>
      </c>
      <c r="J8" s="28" t="s">
        <v>19</v>
      </c>
      <c r="K8" s="28" t="s">
        <v>20</v>
      </c>
      <c r="L8" s="28" t="s">
        <v>21</v>
      </c>
      <c r="M8" s="29" t="s">
        <v>25</v>
      </c>
      <c r="N8" s="29" t="s">
        <v>26</v>
      </c>
      <c r="O8" s="29" t="s">
        <v>28</v>
      </c>
      <c r="P8" s="29" t="s">
        <v>29</v>
      </c>
      <c r="Q8" s="29" t="s">
        <v>14</v>
      </c>
      <c r="R8" s="29" t="s">
        <v>30</v>
      </c>
      <c r="S8" s="29" t="s">
        <v>31</v>
      </c>
    </row>
    <row r="9" spans="1:19" ht="35.25" customHeight="1">
      <c r="A9" s="33"/>
      <c r="B9" s="25">
        <v>1</v>
      </c>
      <c r="C9" s="45" t="s">
        <v>118</v>
      </c>
      <c r="D9" s="49" t="s">
        <v>119</v>
      </c>
      <c r="E9" s="45" t="s">
        <v>120</v>
      </c>
      <c r="F9" s="42" t="s">
        <v>42</v>
      </c>
      <c r="G9" s="45" t="s">
        <v>37</v>
      </c>
      <c r="H9" s="42"/>
      <c r="I9" s="46"/>
      <c r="J9" s="45">
        <v>3</v>
      </c>
      <c r="K9" s="46"/>
      <c r="L9" s="46"/>
      <c r="M9" s="45">
        <f t="shared" ref="M9:M29" si="0">SUM(F9:L9)</f>
        <v>3</v>
      </c>
      <c r="N9" s="52">
        <v>5.37037037037037E-3</v>
      </c>
      <c r="O9" s="54">
        <f t="shared" ref="O9:O26" si="1">N9*86400/15</f>
        <v>30.93333333333333</v>
      </c>
      <c r="P9" s="45">
        <v>0</v>
      </c>
      <c r="Q9" s="50">
        <f t="shared" ref="Q9:Q26" si="2">SUM(M9+O9+P9)</f>
        <v>33.93333333333333</v>
      </c>
      <c r="R9" s="25">
        <v>1</v>
      </c>
      <c r="S9" s="53">
        <f t="shared" ref="S9:S26" si="3">Q9/$Q$9</f>
        <v>1</v>
      </c>
    </row>
    <row r="10" spans="1:19" ht="35.25" customHeight="1">
      <c r="A10" s="33"/>
      <c r="B10" s="25">
        <v>2</v>
      </c>
      <c r="C10" s="55" t="s">
        <v>121</v>
      </c>
      <c r="D10" s="59" t="s">
        <v>108</v>
      </c>
      <c r="E10" s="45" t="s">
        <v>122</v>
      </c>
      <c r="F10" s="61" t="s">
        <v>174</v>
      </c>
      <c r="G10" s="45" t="s">
        <v>37</v>
      </c>
      <c r="H10" s="42"/>
      <c r="I10" s="46"/>
      <c r="J10" s="46"/>
      <c r="K10" s="46"/>
      <c r="L10" s="46"/>
      <c r="M10" s="45">
        <f t="shared" si="0"/>
        <v>0</v>
      </c>
      <c r="N10" s="52">
        <v>6.4583333333333333E-3</v>
      </c>
      <c r="O10" s="54">
        <f t="shared" si="1"/>
        <v>37.200000000000003</v>
      </c>
      <c r="P10" s="45">
        <v>0</v>
      </c>
      <c r="Q10" s="50">
        <f t="shared" si="2"/>
        <v>37.200000000000003</v>
      </c>
      <c r="R10" s="25">
        <v>2</v>
      </c>
      <c r="S10" s="53">
        <f t="shared" si="3"/>
        <v>1.0962671905697448</v>
      </c>
    </row>
    <row r="11" spans="1:19" ht="35.25" customHeight="1">
      <c r="A11" s="33"/>
      <c r="B11" s="25">
        <v>3</v>
      </c>
      <c r="C11" s="55" t="s">
        <v>123</v>
      </c>
      <c r="D11" s="59" t="s">
        <v>114</v>
      </c>
      <c r="E11" s="45" t="s">
        <v>124</v>
      </c>
      <c r="F11" s="61" t="s">
        <v>35</v>
      </c>
      <c r="G11" s="45" t="s">
        <v>37</v>
      </c>
      <c r="H11" s="46"/>
      <c r="I11" s="46"/>
      <c r="J11" s="46"/>
      <c r="K11" s="46"/>
      <c r="L11" s="46"/>
      <c r="M11" s="45">
        <f t="shared" si="0"/>
        <v>0</v>
      </c>
      <c r="N11" s="48">
        <v>6.6898148148148151E-3</v>
      </c>
      <c r="O11" s="54">
        <f t="shared" si="1"/>
        <v>38.533333333333331</v>
      </c>
      <c r="P11" s="45">
        <v>0</v>
      </c>
      <c r="Q11" s="50">
        <f t="shared" si="2"/>
        <v>38.533333333333331</v>
      </c>
      <c r="R11" s="25">
        <v>3</v>
      </c>
      <c r="S11" s="53">
        <f t="shared" si="3"/>
        <v>1.1355599214145384</v>
      </c>
    </row>
    <row r="12" spans="1:19" ht="35.25" customHeight="1">
      <c r="A12" s="31"/>
      <c r="B12" s="25">
        <v>4</v>
      </c>
      <c r="C12" s="70" t="s">
        <v>125</v>
      </c>
      <c r="D12" s="102" t="s">
        <v>126</v>
      </c>
      <c r="E12" s="88" t="s">
        <v>58</v>
      </c>
      <c r="F12" s="61" t="s">
        <v>35</v>
      </c>
      <c r="G12" s="45" t="s">
        <v>37</v>
      </c>
      <c r="H12" s="45">
        <v>3</v>
      </c>
      <c r="I12" s="46"/>
      <c r="J12" s="46"/>
      <c r="K12" s="46"/>
      <c r="L12" s="46"/>
      <c r="M12" s="45">
        <f t="shared" si="0"/>
        <v>3</v>
      </c>
      <c r="N12" s="52">
        <v>7.083333333333333E-3</v>
      </c>
      <c r="O12" s="54">
        <f t="shared" si="1"/>
        <v>40.799999999999997</v>
      </c>
      <c r="P12" s="45">
        <v>0</v>
      </c>
      <c r="Q12" s="50">
        <f t="shared" si="2"/>
        <v>43.8</v>
      </c>
      <c r="R12" s="25">
        <v>4</v>
      </c>
      <c r="S12" s="53">
        <f t="shared" si="3"/>
        <v>1.2907662082514735</v>
      </c>
    </row>
    <row r="13" spans="1:19" ht="35.25" customHeight="1">
      <c r="A13" s="31"/>
      <c r="B13" s="25">
        <v>5</v>
      </c>
      <c r="C13" s="55" t="s">
        <v>180</v>
      </c>
      <c r="D13" s="59" t="s">
        <v>127</v>
      </c>
      <c r="E13" s="45" t="s">
        <v>94</v>
      </c>
      <c r="F13" s="61" t="s">
        <v>35</v>
      </c>
      <c r="G13" s="45" t="s">
        <v>37</v>
      </c>
      <c r="H13" s="28">
        <v>3</v>
      </c>
      <c r="I13" s="46"/>
      <c r="J13" s="46"/>
      <c r="K13" s="46"/>
      <c r="L13" s="46"/>
      <c r="M13" s="45">
        <f t="shared" si="0"/>
        <v>3</v>
      </c>
      <c r="N13" s="52">
        <v>7.3148148148148148E-3</v>
      </c>
      <c r="O13" s="54">
        <f t="shared" si="1"/>
        <v>42.133333333333333</v>
      </c>
      <c r="P13" s="45">
        <v>0</v>
      </c>
      <c r="Q13" s="50">
        <f t="shared" si="2"/>
        <v>45.133333333333333</v>
      </c>
      <c r="R13" s="25">
        <v>5</v>
      </c>
      <c r="S13" s="53">
        <f t="shared" si="3"/>
        <v>1.3300589390962674</v>
      </c>
    </row>
    <row r="14" spans="1:19" ht="35.25" customHeight="1">
      <c r="A14" s="31"/>
      <c r="B14" s="25">
        <v>6</v>
      </c>
      <c r="C14" s="55" t="s">
        <v>128</v>
      </c>
      <c r="D14" s="59" t="s">
        <v>129</v>
      </c>
      <c r="E14" s="45" t="s">
        <v>130</v>
      </c>
      <c r="F14" s="61" t="s">
        <v>174</v>
      </c>
      <c r="G14" s="45" t="s">
        <v>37</v>
      </c>
      <c r="H14" s="46"/>
      <c r="I14" s="45">
        <v>5</v>
      </c>
      <c r="J14" s="46"/>
      <c r="K14" s="46"/>
      <c r="L14" s="46"/>
      <c r="M14" s="45">
        <f t="shared" si="0"/>
        <v>5</v>
      </c>
      <c r="N14" s="52">
        <v>7.6967592592592591E-3</v>
      </c>
      <c r="O14" s="54">
        <f t="shared" si="1"/>
        <v>44.333333333333336</v>
      </c>
      <c r="P14" s="45">
        <v>0</v>
      </c>
      <c r="Q14" s="50">
        <f t="shared" si="2"/>
        <v>49.333333333333336</v>
      </c>
      <c r="R14" s="25">
        <v>6</v>
      </c>
      <c r="S14" s="53">
        <f t="shared" si="3"/>
        <v>1.4538310412573676</v>
      </c>
    </row>
    <row r="15" spans="1:19" ht="35.25" customHeight="1">
      <c r="A15" s="31"/>
      <c r="B15" s="25">
        <v>7</v>
      </c>
      <c r="C15" s="55" t="s">
        <v>179</v>
      </c>
      <c r="D15" s="59" t="s">
        <v>111</v>
      </c>
      <c r="E15" s="45" t="s">
        <v>112</v>
      </c>
      <c r="F15" s="28" t="s">
        <v>173</v>
      </c>
      <c r="G15" s="45" t="s">
        <v>37</v>
      </c>
      <c r="H15" s="42"/>
      <c r="I15" s="46"/>
      <c r="J15" s="46"/>
      <c r="K15" s="45">
        <v>5</v>
      </c>
      <c r="L15" s="46"/>
      <c r="M15" s="45">
        <f t="shared" si="0"/>
        <v>5</v>
      </c>
      <c r="N15" s="52">
        <v>8.6458333333333335E-3</v>
      </c>
      <c r="O15" s="54">
        <f t="shared" si="1"/>
        <v>49.8</v>
      </c>
      <c r="P15" s="45">
        <v>0</v>
      </c>
      <c r="Q15" s="50">
        <f t="shared" si="2"/>
        <v>54.8</v>
      </c>
      <c r="R15" s="25">
        <v>7</v>
      </c>
      <c r="S15" s="53">
        <f t="shared" si="3"/>
        <v>1.6149312377210217</v>
      </c>
    </row>
    <row r="16" spans="1:19" ht="35.25" customHeight="1">
      <c r="A16" s="31"/>
      <c r="B16" s="25">
        <v>8</v>
      </c>
      <c r="C16" s="55" t="s">
        <v>178</v>
      </c>
      <c r="D16" s="59" t="s">
        <v>131</v>
      </c>
      <c r="E16" s="45" t="s">
        <v>109</v>
      </c>
      <c r="F16" s="61" t="s">
        <v>174</v>
      </c>
      <c r="G16" s="45" t="s">
        <v>37</v>
      </c>
      <c r="H16" s="46"/>
      <c r="I16" s="46"/>
      <c r="J16" s="45">
        <v>3</v>
      </c>
      <c r="K16" s="45">
        <v>21</v>
      </c>
      <c r="L16" s="46"/>
      <c r="M16" s="45">
        <f t="shared" si="0"/>
        <v>24</v>
      </c>
      <c r="N16" s="52">
        <v>7.5231481481481477E-3</v>
      </c>
      <c r="O16" s="54">
        <f t="shared" si="1"/>
        <v>43.333333333333336</v>
      </c>
      <c r="P16" s="45">
        <v>0</v>
      </c>
      <c r="Q16" s="50">
        <f t="shared" si="2"/>
        <v>67.333333333333343</v>
      </c>
      <c r="R16" s="25">
        <v>8</v>
      </c>
      <c r="S16" s="53">
        <f t="shared" si="3"/>
        <v>1.9842829076620829</v>
      </c>
    </row>
    <row r="17" spans="1:19" ht="35.25" customHeight="1">
      <c r="A17" s="31"/>
      <c r="B17" s="25">
        <v>9</v>
      </c>
      <c r="C17" s="72" t="s">
        <v>132</v>
      </c>
      <c r="D17" s="59" t="s">
        <v>92</v>
      </c>
      <c r="E17" s="88" t="s">
        <v>93</v>
      </c>
      <c r="F17" s="74" t="s">
        <v>171</v>
      </c>
      <c r="G17" s="45" t="s">
        <v>37</v>
      </c>
      <c r="H17" s="45">
        <v>3</v>
      </c>
      <c r="I17" s="46"/>
      <c r="J17" s="46"/>
      <c r="K17" s="46"/>
      <c r="L17" s="46"/>
      <c r="M17" s="45">
        <f t="shared" si="0"/>
        <v>3</v>
      </c>
      <c r="N17" s="52">
        <v>1.2291666666666666E-2</v>
      </c>
      <c r="O17" s="54">
        <f t="shared" si="1"/>
        <v>70.8</v>
      </c>
      <c r="P17" s="45">
        <v>0</v>
      </c>
      <c r="Q17" s="50">
        <f t="shared" si="2"/>
        <v>73.8</v>
      </c>
      <c r="R17" s="25">
        <v>9</v>
      </c>
      <c r="S17" s="53">
        <f t="shared" si="3"/>
        <v>2.1748526522593323</v>
      </c>
    </row>
    <row r="18" spans="1:19" ht="35.25" customHeight="1">
      <c r="A18" s="31"/>
      <c r="B18" s="25">
        <v>10</v>
      </c>
      <c r="C18" s="55" t="s">
        <v>133</v>
      </c>
      <c r="D18" s="59" t="s">
        <v>134</v>
      </c>
      <c r="E18" s="45" t="s">
        <v>72</v>
      </c>
      <c r="F18" s="61" t="s">
        <v>35</v>
      </c>
      <c r="G18" s="45" t="s">
        <v>37</v>
      </c>
      <c r="H18" s="103"/>
      <c r="I18" s="104">
        <f>3+1</f>
        <v>4</v>
      </c>
      <c r="J18" s="103"/>
      <c r="K18" s="103"/>
      <c r="L18" s="103"/>
      <c r="M18" s="45">
        <f t="shared" si="0"/>
        <v>4</v>
      </c>
      <c r="N18" s="52">
        <v>1.2766203703703703E-2</v>
      </c>
      <c r="O18" s="54">
        <f t="shared" si="1"/>
        <v>73.533333333333331</v>
      </c>
      <c r="P18" s="45">
        <v>0</v>
      </c>
      <c r="Q18" s="50">
        <f t="shared" si="2"/>
        <v>77.533333333333331</v>
      </c>
      <c r="R18" s="25">
        <v>10</v>
      </c>
      <c r="S18" s="53">
        <f t="shared" si="3"/>
        <v>2.2848722986247547</v>
      </c>
    </row>
    <row r="19" spans="1:19" ht="35.25" customHeight="1">
      <c r="A19" s="31"/>
      <c r="B19" s="25">
        <v>11</v>
      </c>
      <c r="C19" s="57" t="s">
        <v>135</v>
      </c>
      <c r="D19" s="59" t="s">
        <v>136</v>
      </c>
      <c r="E19" s="45" t="s">
        <v>137</v>
      </c>
      <c r="F19" s="61" t="s">
        <v>35</v>
      </c>
      <c r="G19" s="45" t="s">
        <v>37</v>
      </c>
      <c r="H19" s="28">
        <v>3</v>
      </c>
      <c r="I19" s="46"/>
      <c r="J19" s="46"/>
      <c r="K19" s="46"/>
      <c r="L19" s="46"/>
      <c r="M19" s="45">
        <f t="shared" si="0"/>
        <v>3</v>
      </c>
      <c r="N19" s="52">
        <v>1.3020833333333334E-2</v>
      </c>
      <c r="O19" s="54">
        <f t="shared" si="1"/>
        <v>75</v>
      </c>
      <c r="P19" s="45">
        <v>0</v>
      </c>
      <c r="Q19" s="50">
        <f t="shared" si="2"/>
        <v>78</v>
      </c>
      <c r="R19" s="25">
        <v>11</v>
      </c>
      <c r="S19" s="53">
        <f t="shared" si="3"/>
        <v>2.2986247544204326</v>
      </c>
    </row>
    <row r="20" spans="1:19" ht="35.25" customHeight="1">
      <c r="A20" s="31"/>
      <c r="B20" s="25">
        <v>12</v>
      </c>
      <c r="C20" s="55" t="s">
        <v>177</v>
      </c>
      <c r="D20" s="59" t="s">
        <v>138</v>
      </c>
      <c r="E20" s="45" t="s">
        <v>139</v>
      </c>
      <c r="F20" s="61" t="s">
        <v>174</v>
      </c>
      <c r="G20" s="45" t="s">
        <v>37</v>
      </c>
      <c r="H20" s="42"/>
      <c r="I20" s="46"/>
      <c r="J20" s="46"/>
      <c r="K20" s="45">
        <f>5+5</f>
        <v>10</v>
      </c>
      <c r="L20" s="46"/>
      <c r="M20" s="45">
        <f t="shared" si="0"/>
        <v>10</v>
      </c>
      <c r="N20" s="52">
        <v>1.1828703703703704E-2</v>
      </c>
      <c r="O20" s="54">
        <f t="shared" si="1"/>
        <v>68.13333333333334</v>
      </c>
      <c r="P20" s="45">
        <v>0</v>
      </c>
      <c r="Q20" s="50">
        <f t="shared" si="2"/>
        <v>78.13333333333334</v>
      </c>
      <c r="R20" s="25">
        <v>12</v>
      </c>
      <c r="S20" s="53">
        <f t="shared" si="3"/>
        <v>2.3025540275049119</v>
      </c>
    </row>
    <row r="21" spans="1:19" ht="35.25" customHeight="1">
      <c r="A21" s="31"/>
      <c r="B21" s="25">
        <v>13</v>
      </c>
      <c r="C21" s="57" t="s">
        <v>140</v>
      </c>
      <c r="D21" s="59" t="s">
        <v>141</v>
      </c>
      <c r="E21" s="45" t="s">
        <v>142</v>
      </c>
      <c r="F21" s="61" t="s">
        <v>42</v>
      </c>
      <c r="G21" s="45" t="s">
        <v>37</v>
      </c>
      <c r="H21" s="42"/>
      <c r="I21" s="46"/>
      <c r="J21" s="45">
        <v>3</v>
      </c>
      <c r="K21" s="46"/>
      <c r="L21" s="45">
        <v>3</v>
      </c>
      <c r="M21" s="45">
        <f t="shared" si="0"/>
        <v>6</v>
      </c>
      <c r="N21" s="52">
        <v>1.2812499999999999E-2</v>
      </c>
      <c r="O21" s="54">
        <f t="shared" si="1"/>
        <v>73.8</v>
      </c>
      <c r="P21" s="45">
        <v>0</v>
      </c>
      <c r="Q21" s="50">
        <f t="shared" si="2"/>
        <v>79.8</v>
      </c>
      <c r="R21" s="25">
        <v>13</v>
      </c>
      <c r="S21" s="53">
        <f t="shared" si="3"/>
        <v>2.3516699410609041</v>
      </c>
    </row>
    <row r="22" spans="1:19" ht="35.25" customHeight="1">
      <c r="A22" s="31"/>
      <c r="B22" s="25">
        <v>14</v>
      </c>
      <c r="C22" s="55" t="s">
        <v>176</v>
      </c>
      <c r="D22" s="59" t="s">
        <v>116</v>
      </c>
      <c r="E22" s="45" t="s">
        <v>143</v>
      </c>
      <c r="F22" s="61" t="s">
        <v>35</v>
      </c>
      <c r="G22" s="45" t="s">
        <v>37</v>
      </c>
      <c r="H22" s="46"/>
      <c r="I22" s="45">
        <f>3+3</f>
        <v>6</v>
      </c>
      <c r="J22" s="45"/>
      <c r="K22" s="45">
        <v>5</v>
      </c>
      <c r="L22" s="46"/>
      <c r="M22" s="45">
        <f t="shared" si="0"/>
        <v>11</v>
      </c>
      <c r="N22" s="52">
        <v>1.337962962962963E-2</v>
      </c>
      <c r="O22" s="54">
        <f t="shared" si="1"/>
        <v>77.066666666666663</v>
      </c>
      <c r="P22" s="45">
        <v>0</v>
      </c>
      <c r="Q22" s="50">
        <f t="shared" si="2"/>
        <v>88.066666666666663</v>
      </c>
      <c r="R22" s="25">
        <v>14</v>
      </c>
      <c r="S22" s="53">
        <f t="shared" si="3"/>
        <v>2.5952848722986248</v>
      </c>
    </row>
    <row r="23" spans="1:19" ht="35.25" customHeight="1">
      <c r="A23" s="31"/>
      <c r="B23" s="25">
        <v>15</v>
      </c>
      <c r="C23" s="55" t="s">
        <v>144</v>
      </c>
      <c r="D23" s="59" t="s">
        <v>145</v>
      </c>
      <c r="E23" s="45" t="s">
        <v>146</v>
      </c>
      <c r="F23" s="74" t="s">
        <v>171</v>
      </c>
      <c r="G23" s="45" t="s">
        <v>37</v>
      </c>
      <c r="H23" s="28">
        <f>5+3+3+3</f>
        <v>14</v>
      </c>
      <c r="I23" s="46"/>
      <c r="J23" s="46"/>
      <c r="K23" s="46"/>
      <c r="L23" s="46"/>
      <c r="M23" s="45">
        <f t="shared" si="0"/>
        <v>14</v>
      </c>
      <c r="N23" s="52">
        <v>1.3599537037037037E-2</v>
      </c>
      <c r="O23" s="54">
        <f t="shared" si="1"/>
        <v>78.333333333333329</v>
      </c>
      <c r="P23" s="45">
        <v>0</v>
      </c>
      <c r="Q23" s="50">
        <f t="shared" si="2"/>
        <v>92.333333333333329</v>
      </c>
      <c r="R23" s="25">
        <v>15</v>
      </c>
      <c r="S23" s="53">
        <f t="shared" si="3"/>
        <v>2.7210216110019649</v>
      </c>
    </row>
    <row r="24" spans="1:19" ht="35.25" customHeight="1">
      <c r="A24" s="31"/>
      <c r="B24" s="25">
        <v>17</v>
      </c>
      <c r="C24" s="55" t="s">
        <v>147</v>
      </c>
      <c r="D24" s="59" t="s">
        <v>148</v>
      </c>
      <c r="E24" s="45" t="s">
        <v>149</v>
      </c>
      <c r="F24" s="61" t="s">
        <v>42</v>
      </c>
      <c r="G24" s="45" t="s">
        <v>37</v>
      </c>
      <c r="H24" s="28">
        <v>3</v>
      </c>
      <c r="I24" s="46"/>
      <c r="J24" s="46"/>
      <c r="K24" s="46"/>
      <c r="L24" s="46"/>
      <c r="M24" s="45">
        <f t="shared" si="0"/>
        <v>3</v>
      </c>
      <c r="N24" s="52">
        <v>1.5659722222222221E-2</v>
      </c>
      <c r="O24" s="54">
        <f t="shared" si="1"/>
        <v>90.199999999999989</v>
      </c>
      <c r="P24" s="45">
        <v>0</v>
      </c>
      <c r="Q24" s="50">
        <f t="shared" si="2"/>
        <v>93.199999999999989</v>
      </c>
      <c r="R24" s="25">
        <v>16</v>
      </c>
      <c r="S24" s="53">
        <f t="shared" si="3"/>
        <v>2.7465618860510803</v>
      </c>
    </row>
    <row r="25" spans="1:19" ht="35.25" customHeight="1">
      <c r="A25" s="31"/>
      <c r="B25" s="25">
        <v>18</v>
      </c>
      <c r="C25" s="57" t="s">
        <v>150</v>
      </c>
      <c r="D25" s="59" t="s">
        <v>151</v>
      </c>
      <c r="E25" s="45" t="s">
        <v>152</v>
      </c>
      <c r="F25" s="61" t="s">
        <v>174</v>
      </c>
      <c r="G25" s="45" t="s">
        <v>37</v>
      </c>
      <c r="H25" s="42"/>
      <c r="I25" s="45">
        <f>3+3</f>
        <v>6</v>
      </c>
      <c r="J25" s="45">
        <v>5</v>
      </c>
      <c r="K25" s="45">
        <v>5</v>
      </c>
      <c r="L25" s="45">
        <v>11</v>
      </c>
      <c r="M25" s="45">
        <f t="shared" si="0"/>
        <v>27</v>
      </c>
      <c r="N25" s="52">
        <v>1.7187500000000001E-2</v>
      </c>
      <c r="O25" s="54">
        <f t="shared" si="1"/>
        <v>99.000000000000014</v>
      </c>
      <c r="P25" s="45">
        <v>0</v>
      </c>
      <c r="Q25" s="50">
        <f t="shared" si="2"/>
        <v>126.00000000000001</v>
      </c>
      <c r="R25" s="25">
        <v>17</v>
      </c>
      <c r="S25" s="53">
        <f t="shared" si="3"/>
        <v>3.7131630648330067</v>
      </c>
    </row>
    <row r="26" spans="1:19" ht="35.25" customHeight="1">
      <c r="A26" s="31"/>
      <c r="B26" s="25">
        <v>19</v>
      </c>
      <c r="C26" s="72" t="s">
        <v>153</v>
      </c>
      <c r="D26" s="59" t="s">
        <v>104</v>
      </c>
      <c r="E26" s="88" t="s">
        <v>154</v>
      </c>
      <c r="F26" s="74" t="s">
        <v>106</v>
      </c>
      <c r="G26" s="45" t="s">
        <v>37</v>
      </c>
      <c r="H26" s="45">
        <f>3+5+3</f>
        <v>11</v>
      </c>
      <c r="I26" s="45">
        <v>5</v>
      </c>
      <c r="J26" s="46"/>
      <c r="K26" s="45">
        <v>5</v>
      </c>
      <c r="L26" s="45">
        <v>22</v>
      </c>
      <c r="M26" s="45">
        <f t="shared" si="0"/>
        <v>43</v>
      </c>
      <c r="N26" s="52">
        <v>1.7337962962962961E-2</v>
      </c>
      <c r="O26" s="54">
        <f t="shared" si="1"/>
        <v>99.866666666666646</v>
      </c>
      <c r="P26" s="45">
        <v>0</v>
      </c>
      <c r="Q26" s="50">
        <f t="shared" si="2"/>
        <v>142.86666666666665</v>
      </c>
      <c r="R26" s="25">
        <v>18</v>
      </c>
      <c r="S26" s="53">
        <f t="shared" si="3"/>
        <v>4.2102161100196458</v>
      </c>
    </row>
    <row r="27" spans="1:19" ht="35.25" customHeight="1">
      <c r="A27" s="31"/>
      <c r="B27" s="25">
        <v>21</v>
      </c>
      <c r="C27" s="46" t="s">
        <v>155</v>
      </c>
      <c r="D27" s="45" t="s">
        <v>156</v>
      </c>
      <c r="E27" s="45" t="s">
        <v>157</v>
      </c>
      <c r="F27" s="42" t="s">
        <v>64</v>
      </c>
      <c r="G27" s="45" t="s">
        <v>37</v>
      </c>
      <c r="H27" s="28">
        <f>3+5</f>
        <v>8</v>
      </c>
      <c r="I27" s="46"/>
      <c r="J27" s="45">
        <f>3+3+3</f>
        <v>9</v>
      </c>
      <c r="K27" s="46"/>
      <c r="L27" s="46"/>
      <c r="M27" s="45">
        <f t="shared" si="0"/>
        <v>17</v>
      </c>
      <c r="N27" s="105" t="s">
        <v>158</v>
      </c>
      <c r="O27" s="28" t="s">
        <v>76</v>
      </c>
      <c r="P27" s="46"/>
      <c r="Q27" s="28" t="s">
        <v>76</v>
      </c>
      <c r="R27" s="46"/>
      <c r="S27" s="46"/>
    </row>
    <row r="28" spans="1:19" ht="30">
      <c r="A28" s="31"/>
      <c r="B28" s="25">
        <v>22</v>
      </c>
      <c r="C28" s="46" t="s">
        <v>159</v>
      </c>
      <c r="D28" s="45" t="s">
        <v>160</v>
      </c>
      <c r="E28" s="45" t="s">
        <v>161</v>
      </c>
      <c r="F28" s="42" t="s">
        <v>42</v>
      </c>
      <c r="G28" s="45" t="s">
        <v>37</v>
      </c>
      <c r="H28" s="46"/>
      <c r="I28" s="45">
        <f>1+1</f>
        <v>2</v>
      </c>
      <c r="J28" s="46"/>
      <c r="K28" s="45">
        <v>20</v>
      </c>
      <c r="L28" s="46"/>
      <c r="M28" s="45">
        <f t="shared" si="0"/>
        <v>22</v>
      </c>
      <c r="N28" s="105" t="s">
        <v>158</v>
      </c>
      <c r="O28" s="28" t="s">
        <v>76</v>
      </c>
      <c r="P28" s="46"/>
      <c r="Q28" s="28" t="s">
        <v>76</v>
      </c>
      <c r="R28" s="46"/>
      <c r="S28" s="46"/>
    </row>
    <row r="29" spans="1:19" ht="30">
      <c r="A29" s="31"/>
      <c r="B29" s="25">
        <v>23</v>
      </c>
      <c r="C29" s="46" t="s">
        <v>162</v>
      </c>
      <c r="D29" s="45" t="s">
        <v>163</v>
      </c>
      <c r="E29" s="45" t="s">
        <v>164</v>
      </c>
      <c r="F29" s="42" t="s">
        <v>42</v>
      </c>
      <c r="G29" s="45" t="s">
        <v>37</v>
      </c>
      <c r="H29" s="46"/>
      <c r="I29" s="45"/>
      <c r="J29" s="46"/>
      <c r="K29" s="45"/>
      <c r="L29" s="46"/>
      <c r="M29" s="45">
        <f t="shared" si="0"/>
        <v>0</v>
      </c>
      <c r="N29" s="105" t="s">
        <v>158</v>
      </c>
      <c r="O29" s="28" t="s">
        <v>76</v>
      </c>
      <c r="P29" s="46"/>
      <c r="Q29" s="28" t="s">
        <v>76</v>
      </c>
      <c r="R29" s="46"/>
      <c r="S29" s="46"/>
    </row>
    <row r="30" spans="1:19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>
      <c r="A32" s="6"/>
      <c r="B32" s="115" t="s">
        <v>78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6"/>
      <c r="P32" s="6"/>
      <c r="Q32" s="6"/>
      <c r="R32" s="6"/>
      <c r="S32" s="6"/>
    </row>
    <row r="33" spans="1:19">
      <c r="A33" s="6"/>
      <c r="B33" s="115" t="s">
        <v>82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6"/>
      <c r="P33" s="6"/>
      <c r="Q33" s="6"/>
      <c r="R33" s="6"/>
      <c r="S33" s="6"/>
    </row>
    <row r="34" spans="1:19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1:19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1:19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spans="1:19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spans="1:19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spans="1:19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spans="1:19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spans="1:19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spans="1:19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spans="1:19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spans="1:19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spans="1:19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spans="1:19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spans="1:19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spans="1:19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spans="1:19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spans="1:19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spans="1:19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spans="1:19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1:19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spans="1:19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spans="1:19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spans="1:19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spans="1:19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spans="1:19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spans="1:19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spans="1:19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spans="1:19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spans="1:19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spans="1:19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spans="1:19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spans="1:19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spans="1:19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spans="1:19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spans="1:19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spans="1:19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spans="1:19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spans="1:19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spans="1:19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spans="1:19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spans="1:19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spans="1:19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spans="1:19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spans="1:19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spans="1:19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spans="1:19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spans="1:19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spans="1:19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spans="1:19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spans="1:19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spans="1:19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spans="1:19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spans="1:19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spans="1:1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spans="1:19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spans="1:19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spans="1:19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spans="1:19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spans="1:19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spans="1:19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spans="1:19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spans="1:19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spans="1:19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spans="1:1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spans="1:19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spans="1:19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spans="1:19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spans="1:19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spans="1:19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spans="1:19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spans="1:19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spans="1:19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spans="1:19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spans="1: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spans="1:19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spans="1:19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spans="1:19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spans="1:19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spans="1:19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spans="1:19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spans="1:19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spans="1:19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spans="1:19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spans="1:1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spans="1:19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spans="1:19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spans="1:19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spans="1:19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spans="1:19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spans="1:19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spans="1:19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spans="1:19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spans="1:19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spans="1:1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spans="1:19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spans="1:19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spans="1:19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spans="1:19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spans="1:19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spans="1:19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spans="1:19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spans="1:19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spans="1:19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spans="1:1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spans="1:19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spans="1:19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spans="1:19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spans="1:19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spans="1:19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spans="1:19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spans="1:19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spans="1:19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spans="1:19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spans="1:1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spans="1:19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spans="1:19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spans="1:19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spans="1:19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spans="1:19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spans="1:19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spans="1:19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spans="1:19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spans="1:19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spans="1:1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spans="1:19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spans="1:19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spans="1:19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spans="1:19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spans="1:19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spans="1:19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spans="1:19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spans="1:19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spans="1:19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spans="1:1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spans="1:19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spans="1:19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spans="1:19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spans="1:19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spans="1:19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spans="1:19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spans="1:19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spans="1:19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spans="1:19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spans="1:19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spans="1:19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spans="1:19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spans="1:19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spans="1:19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spans="1:1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spans="1:19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spans="1:19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spans="1:19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spans="1:19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spans="1:19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spans="1:19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spans="1:19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spans="1:19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spans="1:19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spans="1:1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spans="1:19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spans="1:19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spans="1:19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spans="1:19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spans="1:19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spans="1:19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spans="1:19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spans="1:19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spans="1:19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spans="1: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spans="1:19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spans="1:19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spans="1:19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spans="1:19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spans="1:19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spans="1:19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spans="1:19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spans="1:19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spans="1:19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spans="1:1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spans="1:19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spans="1:19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spans="1:19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spans="1:19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spans="1:19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spans="1:19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spans="1:19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spans="1:19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spans="1:19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spans="1:1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spans="1:19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spans="1:19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spans="1:19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spans="1:19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spans="1:19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spans="1:19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spans="1:19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spans="1:19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spans="1:19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spans="1:1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spans="1:19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spans="1:19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spans="1:19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spans="1:19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spans="1:19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spans="1:19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spans="1:19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spans="1:19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spans="1:19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spans="1:1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spans="1:19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spans="1:19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spans="1:19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spans="1:19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spans="1:19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spans="1:19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spans="1:19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spans="1:19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spans="1:19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spans="1:1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spans="1:19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spans="1:19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spans="1:19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spans="1:19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spans="1:19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spans="1:19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spans="1:19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spans="1:19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spans="1:19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spans="1:1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spans="1:19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spans="1:19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spans="1:19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spans="1:19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spans="1:19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spans="1:19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spans="1:19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spans="1:19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spans="1:19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spans="1:1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spans="1:19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spans="1:19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spans="1:19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spans="1:19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spans="1:19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spans="1:19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spans="1:19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spans="1:19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spans="1:19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spans="1:1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spans="1:19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spans="1:19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spans="1:19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spans="1:19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spans="1:19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spans="1:19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spans="1:19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spans="1:19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spans="1:19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spans="1:1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spans="1:19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spans="1:19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spans="1:19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spans="1:19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spans="1:19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spans="1:19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spans="1:19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spans="1:19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spans="1:19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spans="1: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spans="1:19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spans="1:19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spans="1:19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spans="1:19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spans="1:19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spans="1:19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spans="1:19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spans="1:19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spans="1:19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spans="1:1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spans="1:19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spans="1:19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spans="1:19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spans="1:19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spans="1:19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spans="1:19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spans="1:19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spans="1:19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spans="1:19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spans="1:1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spans="1:19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spans="1:19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spans="1:19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spans="1:19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spans="1:19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spans="1:19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spans="1:19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spans="1:19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spans="1:19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spans="1:1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spans="1:19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spans="1:19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spans="1:19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spans="1:19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spans="1:19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spans="1:19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spans="1:19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spans="1:19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spans="1:19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spans="1:1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spans="1:19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spans="1:19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spans="1:19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spans="1:19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spans="1:19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spans="1:19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spans="1:19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spans="1:19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spans="1:19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spans="1:1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spans="1:19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spans="1:19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spans="1:19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spans="1:19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spans="1:19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spans="1:19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spans="1:19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spans="1:19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spans="1:19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spans="1:1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spans="1:19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spans="1:19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spans="1:19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spans="1:19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spans="1:19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spans="1:19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spans="1:19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spans="1:19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spans="1:19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spans="1:1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spans="1:19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spans="1:19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spans="1:19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spans="1:19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spans="1:19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spans="1:19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spans="1:19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spans="1:19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spans="1:19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spans="1:1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spans="1:19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spans="1:19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spans="1:19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spans="1:19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spans="1:19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spans="1:19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spans="1:19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spans="1:19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spans="1:19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spans="1:1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spans="1:19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spans="1:19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spans="1:19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spans="1:19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spans="1:19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spans="1:19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spans="1:19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spans="1:19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spans="1:19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spans="1: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spans="1:19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spans="1:19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spans="1:19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spans="1:19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spans="1:19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spans="1:19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spans="1:19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spans="1:19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spans="1:19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spans="1:1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spans="1:19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spans="1:19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spans="1:19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spans="1:19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spans="1:19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spans="1:19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spans="1:19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spans="1:19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spans="1:19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spans="1:1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spans="1:19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spans="1:19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spans="1:19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spans="1:19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spans="1:19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spans="1:19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spans="1:19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spans="1:19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spans="1:19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spans="1:1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spans="1:19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spans="1:19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spans="1:19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spans="1:19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spans="1:19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spans="1:19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spans="1:19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spans="1:19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spans="1:19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spans="1:1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spans="1:19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spans="1:19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spans="1:19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spans="1:19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spans="1:19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spans="1:19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spans="1:19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spans="1:19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spans="1:19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spans="1:1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spans="1:19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spans="1:19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spans="1:19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spans="1:19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spans="1:19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spans="1:19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spans="1:19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spans="1:19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spans="1:19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spans="1:1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spans="1:19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spans="1:19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spans="1:19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spans="1:19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spans="1:19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spans="1:19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spans="1:19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spans="1:19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spans="1:19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spans="1:1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spans="1:19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spans="1:19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spans="1:19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spans="1:19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spans="1:19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spans="1:19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spans="1:19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spans="1:19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spans="1:19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spans="1:1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spans="1:19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spans="1:19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</sheetData>
  <mergeCells count="16">
    <mergeCell ref="G4:N4"/>
    <mergeCell ref="B2:N2"/>
    <mergeCell ref="B3:N3"/>
    <mergeCell ref="F7:F8"/>
    <mergeCell ref="B4:F4"/>
    <mergeCell ref="B6:D6"/>
    <mergeCell ref="B5:N5"/>
    <mergeCell ref="B7:B8"/>
    <mergeCell ref="C7:C8"/>
    <mergeCell ref="D7:D8"/>
    <mergeCell ref="E7:E8"/>
    <mergeCell ref="B32:N32"/>
    <mergeCell ref="B33:N33"/>
    <mergeCell ref="H7:L7"/>
    <mergeCell ref="M7:S7"/>
    <mergeCell ref="G7:G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3к мм</vt:lpstr>
      <vt:lpstr>3к см</vt:lpstr>
      <vt:lpstr>2к мм</vt:lpstr>
      <vt:lpstr>2к см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Puma</dc:creator>
  <cp:lastModifiedBy>Puma</cp:lastModifiedBy>
  <dcterms:created xsi:type="dcterms:W3CDTF">2016-12-29T20:51:42Z</dcterms:created>
  <dcterms:modified xsi:type="dcterms:W3CDTF">2016-12-30T18:05:46Z</dcterms:modified>
</cp:coreProperties>
</file>